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albertson/Dropbox/My Mac (Kris’s MacBook Air)/Downloads/"/>
    </mc:Choice>
  </mc:AlternateContent>
  <xr:revisionPtr revIDLastSave="0" documentId="8_{660168B3-5955-4945-BD53-737A3333C264}" xr6:coauthVersionLast="47" xr6:coauthVersionMax="47" xr10:uidLastSave="{00000000-0000-0000-0000-000000000000}"/>
  <bookViews>
    <workbookView xWindow="900" yWindow="680" windowWidth="29920" windowHeight="18660" activeTab="2" xr2:uid="{00000000-000D-0000-FFFF-FFFF00000000}"/>
  </bookViews>
  <sheets>
    <sheet name="DEMO - Individual KPI's" sheetId="5" r:id="rId1"/>
    <sheet name="DEMO - Weekly Team KPI's" sheetId="6" r:id="rId2"/>
    <sheet name="DEMO - Q-12 Survey Results" sheetId="7" r:id="rId3"/>
    <sheet name="DEMO - Monthly Team KPI's" sheetId="9" r:id="rId4"/>
    <sheet name="DEMO - Quartly Surveys" sheetId="8" r:id="rId5"/>
    <sheet name="Q4 Targets" sheetId="1" r:id="rId6"/>
    <sheet name="PLAN" sheetId="2" state="hidden" r:id="rId7"/>
    <sheet name="ACTUAL" sheetId="3" state="hidden" r:id="rId8"/>
    <sheet name="Q4 Ops Dash" sheetId="4" r:id="rId9"/>
  </sheets>
  <definedNames>
    <definedName name="ActualCollectionsWeek27">#REF!</definedName>
    <definedName name="ActualCollectionsWeek28">#REF!</definedName>
    <definedName name="ActualCollectionsWeek29">#REF!</definedName>
    <definedName name="ActualCollectionsWeek30">#REF!</definedName>
    <definedName name="ActualCollectionsWeek31">#REF!</definedName>
    <definedName name="ActualCollectionsWeek32">#REF!</definedName>
    <definedName name="ActualCollectionsWeek33">#REF!</definedName>
    <definedName name="ActualCollectionsWeek34">#REF!</definedName>
    <definedName name="ActualCollectionsWeek35">#REF!</definedName>
    <definedName name="ActualCollectionsWeek36">#REF!</definedName>
    <definedName name="ActualCollectionsWeek37">#REF!</definedName>
    <definedName name="ActualCollectionsWeek38">#REF!</definedName>
    <definedName name="ActualCollectionsWeek39">#REF!</definedName>
    <definedName name="BillingActualWeek27">#REF!</definedName>
    <definedName name="BillingActualWeek28">#REF!</definedName>
    <definedName name="BillingActualWeek29">#REF!</definedName>
    <definedName name="BillingActualWeek30">#REF!</definedName>
    <definedName name="BillingActualWeek31">#REF!</definedName>
    <definedName name="BillingActualWeek32">#REF!</definedName>
    <definedName name="BillingActualWeek33">#REF!</definedName>
    <definedName name="BillingActualWeek34">#REF!</definedName>
    <definedName name="BillingActualWeek35">#REF!</definedName>
    <definedName name="BillingActualWeek36">#REF!</definedName>
    <definedName name="BillingActualWeek37">#REF!</definedName>
    <definedName name="BillingActualWeek38">#REF!</definedName>
    <definedName name="BillingActualWeek39">#REF!</definedName>
    <definedName name="BillingTargetDateWeek27">#REF!</definedName>
    <definedName name="BillingTargetDateWeek28">#REF!</definedName>
    <definedName name="BillingTargetDateWeek29">#REF!</definedName>
    <definedName name="BillingTargetDateWeek30">#REF!</definedName>
    <definedName name="BillingTargetDateWeek31">#REF!</definedName>
    <definedName name="BillingTargetDateWeek32">#REF!</definedName>
    <definedName name="BillingTargetDateWeek33">#REF!</definedName>
    <definedName name="BillingTargetDateWeek34">#REF!</definedName>
    <definedName name="BillingTargetDateWeek35">#REF!</definedName>
    <definedName name="BillingTargetDateWeek36">#REF!</definedName>
    <definedName name="BillingTargetDateWeek37">#REF!</definedName>
    <definedName name="BillingTargetDateWeek38">#REF!</definedName>
    <definedName name="BillingTargetDateWeek39">#REF!</definedName>
    <definedName name="BillingTargetWeek27">#REF!</definedName>
    <definedName name="BillingTargetWeek28">#REF!</definedName>
    <definedName name="BillingTargetWeek29">#REF!</definedName>
    <definedName name="BillingTargetWeek30">#REF!</definedName>
    <definedName name="BillingTargetWeek31">#REF!</definedName>
    <definedName name="BillingTargetWeek32">#REF!</definedName>
    <definedName name="BillingTargetWeek33">#REF!</definedName>
    <definedName name="BillingTargetWeek34">#REF!</definedName>
    <definedName name="BillingTargetWeek35">#REF!</definedName>
    <definedName name="BillingTargetWeek36">#REF!</definedName>
    <definedName name="BillingTargetWeek37">#REF!</definedName>
    <definedName name="BillingTargetWeek38">#REF!</definedName>
    <definedName name="BillingTargetWeek39">#REF!</definedName>
    <definedName name="CollectionsTargetWee37">#REF!</definedName>
    <definedName name="CollectionsTargetWeek27">#REF!</definedName>
    <definedName name="CollectionsTargetWeek28">#REF!</definedName>
    <definedName name="CollectionsTargetWeek29">#REF!</definedName>
    <definedName name="CollectionsTargetWeek30">#REF!</definedName>
    <definedName name="CollectionsTargetWeek31">#REF!</definedName>
    <definedName name="CollectionsTargetWeek32">#REF!</definedName>
    <definedName name="CollectionsTargetWeek33">#REF!</definedName>
    <definedName name="CollectionsTargetWeek34">#REF!</definedName>
    <definedName name="CollectionsTargetWeek35">#REF!</definedName>
    <definedName name="CollectionsTargetWeek36">#REF!</definedName>
    <definedName name="CollectionsTargetWeek38">#REF!</definedName>
    <definedName name="CollectionsTargetWeek39">#REF!</definedName>
    <definedName name="OpsDashCalls">#REF!</definedName>
    <definedName name="ProfitCurrent27">#REF!</definedName>
    <definedName name="ProfitCurrent28">#REF!</definedName>
    <definedName name="ProfitCurrent29">#REF!</definedName>
    <definedName name="ProfitCurrent30">#REF!</definedName>
    <definedName name="ProfitCurrent31">#REF!</definedName>
    <definedName name="ProfitCurrent32">#REF!</definedName>
    <definedName name="ProfitCurrent33">#REF!</definedName>
    <definedName name="ProfitCurrent34">#REF!</definedName>
    <definedName name="ProfitCurrent35">#REF!</definedName>
    <definedName name="ProfitCurrent36">#REF!</definedName>
    <definedName name="ProfitCurrent37">#REF!</definedName>
    <definedName name="ProfitCurrent38">#REF!</definedName>
    <definedName name="ProfitCurrent39">#REF!</definedName>
    <definedName name="ProfitToDate27">#REF!</definedName>
    <definedName name="ProfitToDate28">#REF!</definedName>
    <definedName name="ProfitToDate29">#REF!</definedName>
    <definedName name="ProfitToDate30">#REF!</definedName>
    <definedName name="ProfitToDate31">#REF!</definedName>
    <definedName name="ProfitToDate32">#REF!</definedName>
    <definedName name="ProfitToDate33">#REF!</definedName>
    <definedName name="ProfitToDate34">#REF!</definedName>
    <definedName name="ProfitToDate35">#REF!</definedName>
    <definedName name="ProfitToDate36">#REF!</definedName>
    <definedName name="ProfitToDate37">#REF!</definedName>
    <definedName name="ProfitToDate38">#REF!</definedName>
    <definedName name="ProfitToDate39">#REF!</definedName>
    <definedName name="XtraServBill27">#REF!</definedName>
    <definedName name="XtraServBill28">#REF!</definedName>
    <definedName name="XtraServBill29">#REF!</definedName>
    <definedName name="XtraServBill30">#REF!</definedName>
    <definedName name="XtraServBill31">#REF!</definedName>
    <definedName name="XtraServBill32">#REF!</definedName>
    <definedName name="XtraServBill33">#REF!</definedName>
    <definedName name="XtraServBill34">#REF!</definedName>
    <definedName name="XtraServBill35">#REF!</definedName>
    <definedName name="XtraServBill36">#REF!</definedName>
    <definedName name="XtraServBill37">#REF!</definedName>
    <definedName name="XtraServBill38">#REF!</definedName>
    <definedName name="XtraServBill3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9" l="1"/>
  <c r="G10" i="8"/>
  <c r="G16" i="7"/>
  <c r="C16" i="7"/>
  <c r="O34" i="3"/>
  <c r="O33" i="3"/>
  <c r="O32" i="3"/>
  <c r="O28" i="3"/>
  <c r="O26" i="3"/>
  <c r="O25" i="3"/>
  <c r="O24" i="3"/>
  <c r="O23" i="3"/>
  <c r="O22" i="3"/>
  <c r="O21" i="3"/>
  <c r="O20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O12" i="3" s="1"/>
  <c r="O10" i="3"/>
  <c r="O9" i="3"/>
  <c r="O8" i="3"/>
  <c r="O7" i="3"/>
  <c r="O6" i="3"/>
  <c r="O5" i="3"/>
  <c r="O28" i="2"/>
  <c r="O27" i="2"/>
  <c r="O26" i="2"/>
  <c r="O25" i="2"/>
  <c r="L22" i="2"/>
  <c r="J22" i="2"/>
  <c r="F22" i="2"/>
  <c r="D22" i="2"/>
  <c r="C22" i="2"/>
  <c r="B22" i="2"/>
  <c r="O20" i="2"/>
  <c r="AJ18" i="2"/>
  <c r="X18" i="2"/>
  <c r="O18" i="2"/>
  <c r="N18" i="2"/>
  <c r="H18" i="2"/>
  <c r="F18" i="2"/>
  <c r="E18" i="2"/>
  <c r="D18" i="2"/>
  <c r="B18" i="2"/>
  <c r="H17" i="2"/>
  <c r="B17" i="2"/>
  <c r="BB16" i="2"/>
  <c r="BB15" i="2"/>
  <c r="BB14" i="2"/>
  <c r="BB13" i="2"/>
  <c r="BB12" i="2"/>
  <c r="BB11" i="2"/>
  <c r="BB10" i="2"/>
  <c r="BB9" i="2"/>
  <c r="BB8" i="2"/>
  <c r="BA7" i="2"/>
  <c r="BA18" i="2" s="1"/>
  <c r="AZ7" i="2"/>
  <c r="AZ18" i="2" s="1"/>
  <c r="AY7" i="2"/>
  <c r="AY18" i="2" s="1"/>
  <c r="AJ7" i="2"/>
  <c r="AJ17" i="2" s="1"/>
  <c r="X7" i="2"/>
  <c r="X17" i="2" s="1"/>
  <c r="T7" i="2"/>
  <c r="T17" i="2" s="1"/>
  <c r="O7" i="2"/>
  <c r="P7" i="2" s="1"/>
  <c r="N7" i="2"/>
  <c r="N17" i="2" s="1"/>
  <c r="L7" i="2"/>
  <c r="L18" i="2" s="1"/>
  <c r="J7" i="2"/>
  <c r="J18" i="2" s="1"/>
  <c r="H7" i="2"/>
  <c r="H22" i="2" s="1"/>
  <c r="F7" i="2"/>
  <c r="F17" i="2" s="1"/>
  <c r="E7" i="2"/>
  <c r="E17" i="2" s="1"/>
  <c r="D7" i="2"/>
  <c r="D17" i="2" s="1"/>
  <c r="C7" i="2"/>
  <c r="C18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  <c r="AK6" i="2" s="1"/>
  <c r="AL6" i="2" s="1"/>
  <c r="AM6" i="2" s="1"/>
  <c r="AN6" i="2" s="1"/>
  <c r="AO6" i="2" s="1"/>
  <c r="AP6" i="2" s="1"/>
  <c r="AQ6" i="2" s="1"/>
  <c r="AR6" i="2" s="1"/>
  <c r="AS6" i="2" s="1"/>
  <c r="AT6" i="2" s="1"/>
  <c r="AU6" i="2" s="1"/>
  <c r="AV6" i="2" s="1"/>
  <c r="AW6" i="2" s="1"/>
  <c r="AX6" i="2" s="1"/>
  <c r="AY6" i="2" s="1"/>
  <c r="AZ6" i="2" s="1"/>
  <c r="BA6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AH3" i="2" s="1"/>
  <c r="AI3" i="2" s="1"/>
  <c r="AJ3" i="2" s="1"/>
  <c r="AK3" i="2" s="1"/>
  <c r="AL3" i="2" s="1"/>
  <c r="AM3" i="2" s="1"/>
  <c r="AN3" i="2" s="1"/>
  <c r="AO3" i="2" s="1"/>
  <c r="AP3" i="2" s="1"/>
  <c r="AQ3" i="2" s="1"/>
  <c r="AR3" i="2" s="1"/>
  <c r="AS3" i="2" s="1"/>
  <c r="AT3" i="2" s="1"/>
  <c r="AU3" i="2" s="1"/>
  <c r="AV3" i="2" s="1"/>
  <c r="AW3" i="2" s="1"/>
  <c r="AX3" i="2" s="1"/>
  <c r="AY3" i="2" s="1"/>
  <c r="AZ3" i="2" s="1"/>
  <c r="BA3" i="2" s="1"/>
  <c r="O28" i="1"/>
  <c r="O27" i="1"/>
  <c r="O26" i="1"/>
  <c r="O25" i="1"/>
  <c r="M22" i="1"/>
  <c r="L22" i="1"/>
  <c r="K22" i="1"/>
  <c r="J22" i="1"/>
  <c r="I22" i="1"/>
  <c r="H22" i="1"/>
  <c r="G22" i="1"/>
  <c r="F22" i="1"/>
  <c r="E22" i="1"/>
  <c r="D22" i="1"/>
  <c r="C22" i="1"/>
  <c r="B22" i="1"/>
  <c r="O22" i="1" s="1"/>
  <c r="O20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O17" i="1"/>
  <c r="O16" i="1"/>
  <c r="O15" i="1"/>
  <c r="O14" i="1"/>
  <c r="O13" i="1"/>
  <c r="O12" i="1"/>
  <c r="O11" i="1"/>
  <c r="O10" i="1"/>
  <c r="O9" i="1"/>
  <c r="O8" i="1"/>
  <c r="O18" i="1" s="1"/>
  <c r="O7" i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P17" i="2" l="1"/>
  <c r="Q7" i="2"/>
  <c r="P18" i="2"/>
  <c r="U7" i="2"/>
  <c r="AY17" i="2"/>
  <c r="L17" i="2"/>
  <c r="AZ17" i="2"/>
  <c r="E22" i="2"/>
  <c r="M7" i="2"/>
  <c r="J17" i="2"/>
  <c r="Y7" i="2"/>
  <c r="BA17" i="2"/>
  <c r="T18" i="2"/>
  <c r="G7" i="2"/>
  <c r="AK7" i="2"/>
  <c r="O17" i="2"/>
  <c r="C17" i="2"/>
  <c r="AL7" i="2" l="1"/>
  <c r="AK17" i="2"/>
  <c r="AK18" i="2"/>
  <c r="G18" i="2"/>
  <c r="G17" i="2"/>
  <c r="I7" i="2"/>
  <c r="G22" i="2"/>
  <c r="V7" i="2"/>
  <c r="U18" i="2"/>
  <c r="U17" i="2"/>
  <c r="Y17" i="2"/>
  <c r="Z7" i="2"/>
  <c r="Y18" i="2"/>
  <c r="M18" i="2"/>
  <c r="M22" i="2"/>
  <c r="M17" i="2"/>
  <c r="R7" i="2"/>
  <c r="Q18" i="2"/>
  <c r="Q17" i="2"/>
  <c r="V18" i="2" l="1"/>
  <c r="W7" i="2"/>
  <c r="V17" i="2"/>
  <c r="I22" i="2"/>
  <c r="I17" i="2"/>
  <c r="K7" i="2"/>
  <c r="I18" i="2"/>
  <c r="Z17" i="2"/>
  <c r="AA7" i="2"/>
  <c r="Z18" i="2"/>
  <c r="S7" i="2"/>
  <c r="R17" i="2"/>
  <c r="R18" i="2"/>
  <c r="AM7" i="2"/>
  <c r="AL18" i="2"/>
  <c r="AL17" i="2"/>
  <c r="O22" i="2" l="1"/>
  <c r="AM17" i="2"/>
  <c r="AN7" i="2"/>
  <c r="AM18" i="2"/>
  <c r="K22" i="2"/>
  <c r="K18" i="2"/>
  <c r="K17" i="2"/>
  <c r="S17" i="2"/>
  <c r="S18" i="2"/>
  <c r="AB7" i="2"/>
  <c r="AA18" i="2"/>
  <c r="AA17" i="2"/>
  <c r="W18" i="2"/>
  <c r="W17" i="2"/>
  <c r="AN17" i="2" l="1"/>
  <c r="AN18" i="2"/>
  <c r="AO7" i="2"/>
  <c r="AB17" i="2"/>
  <c r="AC7" i="2"/>
  <c r="AB18" i="2"/>
  <c r="AD7" i="2" l="1"/>
  <c r="AC18" i="2"/>
  <c r="AC17" i="2"/>
  <c r="AP7" i="2"/>
  <c r="AO18" i="2"/>
  <c r="AO17" i="2"/>
  <c r="AP18" i="2" l="1"/>
  <c r="AQ7" i="2"/>
  <c r="AP17" i="2"/>
  <c r="AD18" i="2"/>
  <c r="AE7" i="2"/>
  <c r="AD17" i="2"/>
  <c r="AE18" i="2" l="1"/>
  <c r="AF7" i="2"/>
  <c r="AE17" i="2"/>
  <c r="AQ18" i="2"/>
  <c r="AQ17" i="2"/>
  <c r="AR7" i="2"/>
  <c r="AR17" i="2" l="1"/>
  <c r="AS7" i="2"/>
  <c r="AR18" i="2"/>
  <c r="AF18" i="2"/>
  <c r="AF17" i="2"/>
  <c r="AG7" i="2"/>
  <c r="AG18" i="2" l="1"/>
  <c r="AG17" i="2"/>
  <c r="AH7" i="2"/>
  <c r="AT7" i="2"/>
  <c r="AS17" i="2"/>
  <c r="AS18" i="2"/>
  <c r="AT17" i="2" l="1"/>
  <c r="AU7" i="2"/>
  <c r="AT18" i="2"/>
  <c r="AH17" i="2"/>
  <c r="AH18" i="2"/>
  <c r="AI7" i="2"/>
  <c r="AV7" i="2" l="1"/>
  <c r="AU18" i="2"/>
  <c r="AU17" i="2"/>
  <c r="AI18" i="2"/>
  <c r="AI17" i="2"/>
  <c r="AV17" i="2" l="1"/>
  <c r="AV18" i="2"/>
  <c r="AW7" i="2"/>
  <c r="AX7" i="2" l="1"/>
  <c r="AW17" i="2"/>
  <c r="AW18" i="2"/>
  <c r="AX18" i="2" l="1"/>
  <c r="BB18" i="2" s="1"/>
  <c r="AX17" i="2"/>
  <c r="BB17" i="2" s="1"/>
  <c r="BB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7" authorId="0" shapeId="0" xr:uid="{00000000-0006-0000-0000-000001000000}">
      <text>
        <r>
          <rPr>
            <sz val="10"/>
            <color rgb="FF000000"/>
            <rFont val="Arial"/>
          </rPr>
          <t xml:space="preserve">Dan:
</t>
        </r>
      </text>
    </comment>
    <comment ref="A10" authorId="0" shapeId="0" xr:uid="{00000000-0006-0000-0000-000002000000}">
      <text>
        <r>
          <rPr>
            <sz val="10"/>
            <color rgb="FF000000"/>
            <rFont val="Arial"/>
          </rPr>
          <t xml:space="preserve">Dan:
$200 is equal to Frequency Shifts
$350 equals Account Cancelations
</t>
        </r>
      </text>
    </comment>
    <comment ref="L11" authorId="0" shapeId="0" xr:uid="{00000000-0006-0000-0000-000003000000}">
      <text>
        <r>
          <rPr>
            <sz val="10"/>
            <color rgb="FF000000"/>
            <rFont val="Arial"/>
          </rPr>
          <t>Kit Andrew:
100 participants at 150 dollars</t>
        </r>
      </text>
    </comment>
    <comment ref="B13" authorId="0" shapeId="0" xr:uid="{00000000-0006-0000-0000-000004000000}">
      <text>
        <r>
          <rPr>
            <sz val="10"/>
            <color rgb="FF000000"/>
            <rFont val="Arial"/>
          </rPr>
          <t>Kit Andrew:
8 trainings/month following Q3 MW -2/week</t>
        </r>
      </text>
    </comment>
    <comment ref="A20" authorId="0" shapeId="0" xr:uid="{00000000-0006-0000-0000-000005000000}">
      <text>
        <r>
          <rPr>
            <sz val="10"/>
            <color rgb="FF000000"/>
            <rFont val="Arial"/>
          </rPr>
          <t>Kit Andrew:
Not factoring attrition, frequency shift or 3 week close rate</t>
        </r>
      </text>
    </comment>
    <comment ref="D26" authorId="0" shapeId="0" xr:uid="{00000000-0006-0000-0000-000006000000}">
      <text>
        <r>
          <rPr>
            <sz val="10"/>
            <color rgb="FF000000"/>
            <rFont val="Arial"/>
          </rPr>
          <t>matt:
Two projects to be sold and billed in Q1.  Terroni and Rodneys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0" authorId="0" shapeId="0" xr:uid="{00000000-0006-0000-0100-000001000000}">
      <text>
        <r>
          <rPr>
            <sz val="10"/>
            <color rgb="FF000000"/>
            <rFont val="Arial"/>
          </rPr>
          <t>Kit Andrew:
Not factoring attrition, frequency shift or 3 week close rate</t>
        </r>
      </text>
    </comment>
    <comment ref="D26" authorId="0" shapeId="0" xr:uid="{00000000-0006-0000-0100-000002000000}">
      <text>
        <r>
          <rPr>
            <sz val="10"/>
            <color rgb="FF000000"/>
            <rFont val="Arial"/>
          </rPr>
          <t>matt:
Two projects to be sold and billed in Q1.  Terroni and Rodneys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4" authorId="0" shapeId="0" xr:uid="{00000000-0006-0000-0200-000001000000}">
      <text>
        <r>
          <rPr>
            <sz val="10"/>
            <color rgb="FF000000"/>
            <rFont val="Arial"/>
          </rPr>
          <t>Kit Andrew:
Not factoring attrition, frequency shift or 3 week close rate</t>
        </r>
      </text>
    </comment>
    <comment ref="E33" authorId="0" shapeId="0" xr:uid="{00000000-0006-0000-0200-000002000000}">
      <text>
        <r>
          <rPr>
            <sz val="10"/>
            <color rgb="FF000000"/>
            <rFont val="Arial"/>
          </rPr>
          <t>matt:
Two projects to be sold and billed in Q1.  Terroni and Rodneys</t>
        </r>
      </text>
    </comment>
  </commentList>
</comments>
</file>

<file path=xl/sharedStrings.xml><?xml version="1.0" encoding="utf-8"?>
<sst xmlns="http://schemas.openxmlformats.org/spreadsheetml/2006/main" count="513" uniqueCount="238">
  <si>
    <t>Week</t>
  </si>
  <si>
    <t>Total</t>
  </si>
  <si>
    <t>Inventroy Controll Billing Toronto</t>
  </si>
  <si>
    <t>Inventroy Control Billing Geogaprhy #2</t>
  </si>
  <si>
    <t>Inventroy Control Billing Geogaprhy #3</t>
  </si>
  <si>
    <t>Account Cancelation and Frequency Shift's</t>
  </si>
  <si>
    <t>Management Workshops</t>
  </si>
  <si>
    <t>Mystery Shops</t>
  </si>
  <si>
    <t>Competitive Pricing Analysis</t>
  </si>
  <si>
    <t>Customer Touch Point Exercises</t>
  </si>
  <si>
    <t>Spot Audits</t>
  </si>
  <si>
    <t>Bar Simulator</t>
  </si>
  <si>
    <t>Pulse</t>
  </si>
  <si>
    <t xml:space="preserve">TOTAL INCOME </t>
  </si>
  <si>
    <t># of new weekly stocktakes</t>
  </si>
  <si>
    <t>Average $/audit</t>
  </si>
  <si>
    <t># of Audits/week</t>
  </si>
  <si>
    <t>Sales Targets</t>
  </si>
  <si>
    <t>Invenroy Control (Q1 Target = 12 New account to cover frequency shift and att)</t>
  </si>
  <si>
    <t>Bartender Training</t>
  </si>
  <si>
    <t>Mystery Shopping (Q2 Target 2K = 10 shops max)</t>
  </si>
  <si>
    <t>Consulting (Q1 Target 20K Baton Rouge)</t>
  </si>
  <si>
    <t>Competitve Pricing Analysis</t>
  </si>
  <si>
    <t>Account Manager Billing Break Down</t>
  </si>
  <si>
    <t>Toronto 2013</t>
  </si>
  <si>
    <t xml:space="preserve">Week </t>
  </si>
  <si>
    <t xml:space="preserve"> </t>
  </si>
  <si>
    <t xml:space="preserve">Gant Chart </t>
  </si>
  <si>
    <t>Revenue</t>
  </si>
  <si>
    <t>Totals</t>
  </si>
  <si>
    <t>Q 12</t>
  </si>
  <si>
    <t>Number of Weekly Audits</t>
  </si>
  <si>
    <t>IC Actual $</t>
  </si>
  <si>
    <t>Bartender Training (11.5K)</t>
  </si>
  <si>
    <t>Food Inventroy Menu Costing (40K)</t>
  </si>
  <si>
    <t>Mystery Shopping (13.5K)</t>
  </si>
  <si>
    <t>Consulting / Barmetrix Pulse (100K)</t>
  </si>
  <si>
    <t>Pricing</t>
  </si>
  <si>
    <t>VInce</t>
  </si>
  <si>
    <t>Kent</t>
  </si>
  <si>
    <t>Andrew</t>
  </si>
  <si>
    <t>Bilal</t>
  </si>
  <si>
    <t>Jason</t>
  </si>
  <si>
    <t>Dave</t>
  </si>
  <si>
    <t>HO</t>
  </si>
  <si>
    <t>New AM</t>
  </si>
  <si>
    <t>Sales Actuals</t>
  </si>
  <si>
    <t>Invenroy Control (Q1 Target = 10 New account to cover frequency shift and att)</t>
  </si>
  <si>
    <t>Menu Costing (Q1 Target $5,500)</t>
  </si>
  <si>
    <t>Mystery Shopping (Q1 Target 2K = 10 shops max)</t>
  </si>
  <si>
    <t>Bar Manager</t>
  </si>
  <si>
    <t>Success Criteria</t>
  </si>
  <si>
    <t>Weekly Status</t>
  </si>
  <si>
    <t>Action Plan for Red &amp; Yellow</t>
  </si>
  <si>
    <t>Key Operations KPIs</t>
  </si>
  <si>
    <t>R</t>
  </si>
  <si>
    <t>Y</t>
  </si>
  <si>
    <t>G</t>
  </si>
  <si>
    <t>AVG / Total</t>
  </si>
  <si>
    <t>Corrective Action/Explanation</t>
  </si>
  <si>
    <t>BiWeekly Variance</t>
  </si>
  <si>
    <t>&gt;7.5%</t>
  </si>
  <si>
    <t>5% to 7.5%</t>
  </si>
  <si>
    <t>&lt;5%</t>
  </si>
  <si>
    <t>Pour cost%</t>
  </si>
  <si>
    <t>&gt;24%</t>
  </si>
  <si>
    <t>23 to 23.99</t>
  </si>
  <si>
    <t>&lt;23%</t>
  </si>
  <si>
    <t>&lt;$20K</t>
  </si>
  <si>
    <t>22 to 26K</t>
  </si>
  <si>
    <t>&gt;25K</t>
  </si>
  <si>
    <t>Missing Keys</t>
  </si>
  <si>
    <t>&gt;7</t>
  </si>
  <si>
    <t>&lt;3</t>
  </si>
  <si>
    <t>Notes</t>
  </si>
  <si>
    <t>Kitchen Manager</t>
  </si>
  <si>
    <t>Food Cost</t>
  </si>
  <si>
    <t>&gt;37%</t>
  </si>
  <si>
    <t>35% to 37%</t>
  </si>
  <si>
    <t>&lt;35%</t>
  </si>
  <si>
    <t>Labor</t>
  </si>
  <si>
    <t>TBD</t>
  </si>
  <si>
    <t>General Manager</t>
  </si>
  <si>
    <t>Total Revenue</t>
  </si>
  <si>
    <t>&lt;45K</t>
  </si>
  <si>
    <t>45-54K</t>
  </si>
  <si>
    <t>&gt;55K</t>
  </si>
  <si>
    <t>Pour Cost</t>
  </si>
  <si>
    <t>Reviews</t>
  </si>
  <si>
    <t>FOH Manager</t>
  </si>
  <si>
    <t>Negative Reviews</t>
  </si>
  <si>
    <t>&gt;2</t>
  </si>
  <si>
    <t>Positive Reviews</t>
  </si>
  <si>
    <t>&gt;3</t>
  </si>
  <si>
    <t>Mystery Shop Score</t>
  </si>
  <si>
    <t>&lt;85</t>
  </si>
  <si>
    <t>86-90</t>
  </si>
  <si>
    <t>&gt;90</t>
  </si>
  <si>
    <t>Meetings held</t>
  </si>
  <si>
    <t>Angus</t>
  </si>
  <si>
    <t>Key Performance Indicators (KPIs)</t>
  </si>
  <si>
    <t>Team Angus Alcohol Emporium KPI success</t>
  </si>
  <si>
    <t>1-2 Green</t>
  </si>
  <si>
    <t>2-3 Green</t>
  </si>
  <si>
    <t>4-5 Green</t>
  </si>
  <si>
    <t>Shift Leader Preshift Success</t>
  </si>
  <si>
    <t>&lt;79%</t>
  </si>
  <si>
    <t>80%-89%</t>
  </si>
  <si>
    <t>90%-100%</t>
  </si>
  <si>
    <t>Monthly Pour Cost</t>
  </si>
  <si>
    <t>21%+</t>
  </si>
  <si>
    <t>18%-20%</t>
  </si>
  <si>
    <t>&lt;17%</t>
  </si>
  <si>
    <t>Bar &amp; Door Schedules</t>
  </si>
  <si>
    <t>Sent out after Saturday</t>
  </si>
  <si>
    <t xml:space="preserve">Sent out by Saturday </t>
  </si>
  <si>
    <t xml:space="preserve">Sent out by Friday </t>
  </si>
  <si>
    <t>Weekly Labor Cost</t>
  </si>
  <si>
    <t>&gt;33%</t>
  </si>
  <si>
    <t>32-31%</t>
  </si>
  <si>
    <t>&lt;30%</t>
  </si>
  <si>
    <t>Preshift Meetings Out of 1 shift</t>
  </si>
  <si>
    <t>Hits 6&lt;</t>
  </si>
  <si>
    <t>Hits 7-9</t>
  </si>
  <si>
    <t>Depletions Sheet</t>
  </si>
  <si>
    <t xml:space="preserve">Input after Wednesday </t>
  </si>
  <si>
    <t>Input by Tuesday</t>
  </si>
  <si>
    <t>Input by Monday</t>
  </si>
  <si>
    <t>Chris</t>
  </si>
  <si>
    <t>Weekly Cigar Inventory</t>
  </si>
  <si>
    <t>Input after Tuesday</t>
  </si>
  <si>
    <t>Monthly Cigar Inventory</t>
  </si>
  <si>
    <t>Input after 1st of month or 2+ mistakes</t>
  </si>
  <si>
    <t>Input w/ &lt;2 mistakes by 1st of every month</t>
  </si>
  <si>
    <t>Input accurately by 1st of every month</t>
  </si>
  <si>
    <t>Preshift Meetings out of 5 shifts</t>
  </si>
  <si>
    <t>Hits 35&lt;</t>
  </si>
  <si>
    <t>Hits 35-44</t>
  </si>
  <si>
    <t>Hits 45-50</t>
  </si>
  <si>
    <t>Tom</t>
  </si>
  <si>
    <t>Monthly Dry Goods Inventory</t>
  </si>
  <si>
    <t>Sent to GM after 1st of month w/ &lt;2 mistakes</t>
  </si>
  <si>
    <t>Sent to GM by 1st of month w/ &lt;2 mistakes</t>
  </si>
  <si>
    <t>Sent to GM accurately by 1st of month</t>
  </si>
  <si>
    <t>Grocery List</t>
  </si>
  <si>
    <t xml:space="preserve">Sent to GM every three Monday's </t>
  </si>
  <si>
    <t xml:space="preserve">Sent to GM every three Sunday's  </t>
  </si>
  <si>
    <t>Preshift Meetings out of 4 shifts</t>
  </si>
  <si>
    <t>Hits 24&lt;</t>
  </si>
  <si>
    <t>Hits 25-34</t>
  </si>
  <si>
    <t>Hits 35-40</t>
  </si>
  <si>
    <t>Alexander</t>
  </si>
  <si>
    <t>Monthly Inventory</t>
  </si>
  <si>
    <t>86 Products within control</t>
  </si>
  <si>
    <t>3+ items</t>
  </si>
  <si>
    <t>1-3 items</t>
  </si>
  <si>
    <t>0 Items</t>
  </si>
  <si>
    <t>Preshift Meetings out of 1-3 shifts</t>
  </si>
  <si>
    <t>Hits 6&lt;, hits 12&lt;, hits 18&lt;</t>
  </si>
  <si>
    <t>Hits 7-9, hits 14-18, hits 21-36</t>
  </si>
  <si>
    <t>Hits 10, 15-20, 22-40</t>
  </si>
  <si>
    <t>Status Dashboard for :</t>
  </si>
  <si>
    <t>Team Angus Alcohol Emporium</t>
  </si>
  <si>
    <t>Quarter:</t>
  </si>
  <si>
    <t>Theme:</t>
  </si>
  <si>
    <t>Describe Success/ Measurable Target:</t>
  </si>
  <si>
    <t>Reward:</t>
  </si>
  <si>
    <t>Celebration:</t>
  </si>
  <si>
    <t>Weekly Sales vs. Target</t>
  </si>
  <si>
    <t>&lt; 94%</t>
  </si>
  <si>
    <t>95%-99%</t>
  </si>
  <si>
    <t>100%+</t>
  </si>
  <si>
    <t xml:space="preserve">Weekly Pour Cost </t>
  </si>
  <si>
    <t>20%-18%</t>
  </si>
  <si>
    <t xml:space="preserve">&lt; 17% </t>
  </si>
  <si>
    <t>Increase in Revenue Cap vs. Baseline</t>
  </si>
  <si>
    <t>&lt; 10%</t>
  </si>
  <si>
    <t>10%-29%</t>
  </si>
  <si>
    <t>&gt; 30%</t>
  </si>
  <si>
    <t>Staff Survey Results</t>
  </si>
  <si>
    <t>&lt; 84%</t>
  </si>
  <si>
    <t>85%-89%</t>
  </si>
  <si>
    <t>90% &gt;</t>
  </si>
  <si>
    <t>Monthly Status</t>
  </si>
  <si>
    <t>April</t>
  </si>
  <si>
    <t>July</t>
  </si>
  <si>
    <t>October</t>
  </si>
  <si>
    <t>January</t>
  </si>
  <si>
    <t xml:space="preserve">1)Do you know what's expected of you at work? </t>
  </si>
  <si>
    <t>0 - 69%</t>
  </si>
  <si>
    <t>70 - 89%</t>
  </si>
  <si>
    <t>90% +</t>
  </si>
  <si>
    <t xml:space="preserve">Clarify expectations- manuals? </t>
  </si>
  <si>
    <t>2)Are these expectations realistic?</t>
  </si>
  <si>
    <t>3)Are you satisfied with your job?</t>
  </si>
  <si>
    <t xml:space="preserve">***Create balance and purpose </t>
  </si>
  <si>
    <t>4)Are you proud to be a part of Team Angus Alcohol Emporium?</t>
  </si>
  <si>
    <t>5)Rate your work stress level</t>
  </si>
  <si>
    <t>Balance duties and work loads</t>
  </si>
  <si>
    <t>6)Are you under/over/'just right' supervised?</t>
  </si>
  <si>
    <t>***Recalibrate inconsistent delegation from managers</t>
  </si>
  <si>
    <t>7)Have you received praise in the last week from management?</t>
  </si>
  <si>
    <t>***Grow habits for managers to coach and inspire</t>
  </si>
  <si>
    <t>8)Do you have the proper resources to do your job and grow?</t>
  </si>
  <si>
    <t>Brainstorm</t>
  </si>
  <si>
    <t>9)Do you feel valued?</t>
  </si>
  <si>
    <t>Grow habits of praise from managers</t>
  </si>
  <si>
    <t>10)Do you feel comfortable voicing your concerns to management?</t>
  </si>
  <si>
    <t xml:space="preserve">***Adhere to promises, overdeliver </t>
  </si>
  <si>
    <t>11)Has anybody in a leadership role, helped you grow in the last 3 months? (Not a height question)</t>
  </si>
  <si>
    <t>***Listening skills and support of management</t>
  </si>
  <si>
    <t>12)Do you want to stick around long term to grow and build this organization?</t>
  </si>
  <si>
    <t>Help others reach personal goals in and out of bar</t>
  </si>
  <si>
    <t>Secret Shopper (Survey Results)</t>
  </si>
  <si>
    <t>53+</t>
  </si>
  <si>
    <t>50- 52</t>
  </si>
  <si>
    <t>45- 50</t>
  </si>
  <si>
    <t>Overall Q-12 Results (Survey Results)</t>
  </si>
  <si>
    <t>Less Than 79%</t>
  </si>
  <si>
    <t>80- 84%</t>
  </si>
  <si>
    <t>85- 89%</t>
  </si>
  <si>
    <t>Customer Survey Forms</t>
  </si>
  <si>
    <t>11+%</t>
  </si>
  <si>
    <t>Money Raised for Hunger Charity</t>
  </si>
  <si>
    <t>Less Than $4,500</t>
  </si>
  <si>
    <t>$4,500-$5,000</t>
  </si>
  <si>
    <t>$5,000+</t>
  </si>
  <si>
    <t>Positive New Social Media Review Ratio</t>
  </si>
  <si>
    <t>79% or less</t>
  </si>
  <si>
    <t>80-84%</t>
  </si>
  <si>
    <t>85-100%</t>
  </si>
  <si>
    <t>Management Weekly Hours (average of all)</t>
  </si>
  <si>
    <t>50-52</t>
  </si>
  <si>
    <t>45-50</t>
  </si>
  <si>
    <t>Voluntary Staff Turnover</t>
  </si>
  <si>
    <t>5-10%</t>
  </si>
  <si>
    <t>Less Than 5%</t>
  </si>
  <si>
    <t>Prime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</si>
</sst>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mmmm\ d\,\ yyyy"/>
    <numFmt numFmtId="165" formatCode="m/d/yyyy\ h:mm:ss"/>
    <numFmt numFmtId="166" formatCode="\$#,##0"/>
    <numFmt numFmtId="167" formatCode="\ #,##0\ ;\(#,##0\)"/>
    <numFmt numFmtId="168" formatCode="\$#,##0.00"/>
    <numFmt numFmtId="169" formatCode="d&quot;-&quot;mmm"/>
    <numFmt numFmtId="170" formatCode="0.0%"/>
    <numFmt numFmtId="171" formatCode="&quot;$&quot;#,##0.00"/>
    <numFmt numFmtId="172" formatCode="m\-d"/>
    <numFmt numFmtId="173" formatCode="#,##0.###############"/>
    <numFmt numFmtId="174" formatCode="mmmm&quot; &quot;d&quot;, '&quot;yy"/>
  </numFmts>
  <fonts count="31" x14ac:knownFonts="1">
    <font>
      <sz val="10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333333"/>
      <name val="Calibri"/>
    </font>
    <font>
      <sz val="10"/>
      <color rgb="FFFFFFFF"/>
      <name val="Arial"/>
    </font>
    <font>
      <sz val="11"/>
      <color rgb="FFFFFFFF"/>
      <name val="Calibri"/>
    </font>
    <font>
      <b/>
      <sz val="10"/>
      <color rgb="FF333333"/>
      <name val="Arial"/>
    </font>
    <font>
      <b/>
      <sz val="14"/>
      <color rgb="FFFFFFFF"/>
      <name val="Arial"/>
    </font>
    <font>
      <b/>
      <u/>
      <sz val="10"/>
      <color rgb="FF000000"/>
      <name val="Arial"/>
    </font>
    <font>
      <sz val="11"/>
      <color rgb="FF000000"/>
      <name val="Arial"/>
    </font>
    <font>
      <sz val="12"/>
      <color rgb="FF000000"/>
      <name val="Calibri"/>
    </font>
    <font>
      <b/>
      <sz val="12"/>
      <color rgb="FF000000"/>
      <name val="Arial"/>
    </font>
    <font>
      <b/>
      <sz val="12"/>
      <color rgb="FFFF0000"/>
      <name val="Arial"/>
    </font>
    <font>
      <sz val="10"/>
      <name val="Arial"/>
    </font>
    <font>
      <sz val="12"/>
      <color rgb="FF000000"/>
      <name val="Arial"/>
    </font>
    <font>
      <b/>
      <sz val="16"/>
      <color rgb="FFFFFFFF"/>
      <name val="Arial"/>
    </font>
    <font>
      <b/>
      <sz val="12"/>
      <color rgb="FFFFFFFF"/>
      <name val="Arial"/>
    </font>
    <font>
      <b/>
      <i/>
      <sz val="12"/>
      <color rgb="FFFFFFFF"/>
      <name val="Arial"/>
    </font>
    <font>
      <b/>
      <sz val="14"/>
      <color rgb="FF000000"/>
      <name val="Arial"/>
    </font>
    <font>
      <b/>
      <sz val="14"/>
      <name val="Arial"/>
    </font>
    <font>
      <b/>
      <sz val="18"/>
      <color rgb="FF000000"/>
      <name val="Calibri"/>
    </font>
    <font>
      <b/>
      <i/>
      <sz val="10"/>
      <name val="Arial"/>
    </font>
    <font>
      <sz val="10"/>
      <color rgb="FFFFFF00"/>
      <name val="Arial"/>
    </font>
    <font>
      <b/>
      <i/>
      <sz val="14"/>
      <color rgb="FFFFFFFF"/>
      <name val="Arial"/>
    </font>
    <font>
      <sz val="14"/>
      <name val="Arial"/>
    </font>
    <font>
      <b/>
      <i/>
      <sz val="14"/>
      <name val="Arial"/>
    </font>
    <font>
      <sz val="14"/>
      <color rgb="FFFFFFFF"/>
      <name val="Arial"/>
    </font>
    <font>
      <sz val="15"/>
      <name val="Arial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CFF"/>
        <bgColor rgb="FFCCCCFF"/>
      </patternFill>
    </fill>
    <fill>
      <patternFill patternType="solid">
        <fgColor rgb="FF33CCCC"/>
        <bgColor rgb="FF33CCCC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6600"/>
        <bgColor rgb="FFFF6600"/>
      </patternFill>
    </fill>
    <fill>
      <patternFill patternType="solid">
        <fgColor rgb="FF00FF00"/>
        <bgColor rgb="FF00FF00"/>
      </patternFill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333333"/>
        <bgColor rgb="FF333333"/>
      </patternFill>
    </fill>
    <fill>
      <patternFill patternType="solid">
        <fgColor rgb="FFCC0000"/>
        <bgColor rgb="FFCC0000"/>
      </patternFill>
    </fill>
    <fill>
      <patternFill patternType="solid">
        <fgColor rgb="FF969696"/>
        <bgColor rgb="FF969696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434343"/>
        <bgColor rgb="FF434343"/>
      </patternFill>
    </fill>
    <fill>
      <patternFill patternType="solid">
        <fgColor rgb="FFFF0000"/>
        <bgColor rgb="FFFF000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1" fillId="0" borderId="2" xfId="0" applyFont="1" applyBorder="1" applyAlignment="1"/>
    <xf numFmtId="164" fontId="3" fillId="2" borderId="3" xfId="0" applyNumberFormat="1" applyFont="1" applyFill="1" applyBorder="1" applyAlignment="1"/>
    <xf numFmtId="164" fontId="3" fillId="2" borderId="3" xfId="0" applyNumberFormat="1" applyFont="1" applyFill="1" applyBorder="1" applyAlignment="1"/>
    <xf numFmtId="165" fontId="3" fillId="2" borderId="3" xfId="0" applyNumberFormat="1" applyFont="1" applyFill="1" applyBorder="1" applyAlignment="1"/>
    <xf numFmtId="0" fontId="4" fillId="0" borderId="4" xfId="0" applyFont="1" applyBorder="1" applyAlignment="1"/>
    <xf numFmtId="0" fontId="2" fillId="3" borderId="3" xfId="0" applyFont="1" applyFill="1" applyBorder="1" applyAlignment="1"/>
    <xf numFmtId="0" fontId="3" fillId="4" borderId="3" xfId="0" applyFont="1" applyFill="1" applyBorder="1" applyAlignment="1"/>
    <xf numFmtId="0" fontId="3" fillId="4" borderId="3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/>
    <xf numFmtId="166" fontId="4" fillId="0" borderId="3" xfId="0" applyNumberFormat="1" applyFont="1" applyBorder="1" applyAlignment="1"/>
    <xf numFmtId="166" fontId="4" fillId="0" borderId="3" xfId="0" applyNumberFormat="1" applyFont="1" applyBorder="1" applyAlignment="1"/>
    <xf numFmtId="166" fontId="4" fillId="0" borderId="4" xfId="0" applyNumberFormat="1" applyFont="1" applyBorder="1" applyAlignment="1">
      <alignment horizontal="center"/>
    </xf>
    <xf numFmtId="0" fontId="5" fillId="0" borderId="6" xfId="0" applyFont="1" applyBorder="1" applyAlignment="1"/>
    <xf numFmtId="166" fontId="3" fillId="0" borderId="3" xfId="0" applyNumberFormat="1" applyFont="1" applyBorder="1" applyAlignment="1"/>
    <xf numFmtId="166" fontId="3" fillId="0" borderId="3" xfId="0" applyNumberFormat="1" applyFont="1" applyBorder="1" applyAlignment="1"/>
    <xf numFmtId="0" fontId="6" fillId="0" borderId="3" xfId="0" applyFont="1" applyBorder="1" applyAlignment="1"/>
    <xf numFmtId="166" fontId="4" fillId="0" borderId="7" xfId="0" applyNumberFormat="1" applyFont="1" applyBorder="1" applyAlignment="1"/>
    <xf numFmtId="0" fontId="1" fillId="5" borderId="3" xfId="0" applyFont="1" applyFill="1" applyBorder="1" applyAlignment="1"/>
    <xf numFmtId="166" fontId="7" fillId="5" borderId="8" xfId="0" applyNumberFormat="1" applyFont="1" applyFill="1" applyBorder="1" applyAlignment="1"/>
    <xf numFmtId="166" fontId="8" fillId="5" borderId="3" xfId="0" applyNumberFormat="1" applyFont="1" applyFill="1" applyBorder="1" applyAlignment="1"/>
    <xf numFmtId="0" fontId="3" fillId="0" borderId="3" xfId="0" applyFont="1" applyBorder="1" applyAlignment="1"/>
    <xf numFmtId="0" fontId="9" fillId="6" borderId="3" xfId="0" applyFont="1" applyFill="1" applyBorder="1" applyAlignment="1"/>
    <xf numFmtId="0" fontId="3" fillId="6" borderId="3" xfId="0" applyFont="1" applyFill="1" applyBorder="1" applyAlignment="1"/>
    <xf numFmtId="0" fontId="3" fillId="6" borderId="3" xfId="0" applyFont="1" applyFill="1" applyBorder="1" applyAlignment="1"/>
    <xf numFmtId="3" fontId="4" fillId="6" borderId="3" xfId="0" applyNumberFormat="1" applyFont="1" applyFill="1" applyBorder="1" applyAlignment="1"/>
    <xf numFmtId="0" fontId="9" fillId="0" borderId="3" xfId="0" applyFont="1" applyBorder="1" applyAlignment="1"/>
    <xf numFmtId="0" fontId="3" fillId="0" borderId="3" xfId="0" applyFont="1" applyBorder="1" applyAlignment="1"/>
    <xf numFmtId="167" fontId="3" fillId="6" borderId="3" xfId="0" applyNumberFormat="1" applyFont="1" applyFill="1" applyBorder="1" applyAlignment="1"/>
    <xf numFmtId="167" fontId="7" fillId="5" borderId="3" xfId="0" applyNumberFormat="1" applyFont="1" applyFill="1" applyBorder="1" applyAlignment="1"/>
    <xf numFmtId="0" fontId="9" fillId="0" borderId="3" xfId="0" applyFont="1" applyBorder="1" applyAlignment="1"/>
    <xf numFmtId="167" fontId="3" fillId="0" borderId="3" xfId="0" applyNumberFormat="1" applyFont="1" applyBorder="1" applyAlignment="1"/>
    <xf numFmtId="0" fontId="9" fillId="6" borderId="3" xfId="0" applyFont="1" applyFill="1" applyBorder="1" applyAlignment="1">
      <alignment wrapText="1"/>
    </xf>
    <xf numFmtId="167" fontId="3" fillId="6" borderId="3" xfId="0" applyNumberFormat="1" applyFont="1" applyFill="1" applyBorder="1" applyAlignment="1"/>
    <xf numFmtId="3" fontId="4" fillId="0" borderId="3" xfId="0" applyNumberFormat="1" applyFont="1" applyBorder="1" applyAlignment="1"/>
    <xf numFmtId="0" fontId="4" fillId="6" borderId="3" xfId="0" applyFont="1" applyFill="1" applyBorder="1" applyAlignment="1"/>
    <xf numFmtId="0" fontId="9" fillId="6" borderId="3" xfId="0" applyFont="1" applyFill="1" applyBorder="1" applyAlignment="1"/>
    <xf numFmtId="166" fontId="4" fillId="6" borderId="3" xfId="0" applyNumberFormat="1" applyFont="1" applyFill="1" applyBorder="1" applyAlignment="1"/>
    <xf numFmtId="0" fontId="10" fillId="7" borderId="9" xfId="0" applyFont="1" applyFill="1" applyBorder="1" applyAlignment="1"/>
    <xf numFmtId="0" fontId="3" fillId="0" borderId="4" xfId="0" applyFont="1" applyBorder="1" applyAlignment="1"/>
    <xf numFmtId="0" fontId="3" fillId="8" borderId="0" xfId="0" applyFont="1" applyFill="1" applyAlignment="1"/>
    <xf numFmtId="0" fontId="1" fillId="0" borderId="9" xfId="0" applyFont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8" borderId="0" xfId="0" applyFont="1" applyFill="1" applyAlignment="1">
      <alignment horizontal="center"/>
    </xf>
    <xf numFmtId="0" fontId="3" fillId="0" borderId="0" xfId="0" applyFont="1" applyAlignment="1"/>
    <xf numFmtId="0" fontId="2" fillId="0" borderId="9" xfId="0" applyFont="1" applyBorder="1" applyAlignment="1"/>
    <xf numFmtId="0" fontId="3" fillId="0" borderId="0" xfId="0" applyFont="1" applyAlignment="1">
      <alignment horizontal="center"/>
    </xf>
    <xf numFmtId="0" fontId="3" fillId="8" borderId="0" xfId="0" applyFont="1" applyFill="1" applyAlignment="1">
      <alignment horizontal="center"/>
    </xf>
    <xf numFmtId="0" fontId="11" fillId="0" borderId="2" xfId="0" applyFont="1" applyBorder="1" applyAlignment="1"/>
    <xf numFmtId="0" fontId="3" fillId="0" borderId="10" xfId="0" applyFont="1" applyBorder="1" applyAlignment="1"/>
    <xf numFmtId="0" fontId="3" fillId="8" borderId="1" xfId="0" applyFont="1" applyFill="1" applyBorder="1" applyAlignment="1"/>
    <xf numFmtId="0" fontId="2" fillId="2" borderId="3" xfId="0" applyFont="1" applyFill="1" applyBorder="1" applyAlignment="1"/>
    <xf numFmtId="164" fontId="3" fillId="8" borderId="3" xfId="0" applyNumberFormat="1" applyFont="1" applyFill="1" applyBorder="1" applyAlignment="1"/>
    <xf numFmtId="165" fontId="2" fillId="2" borderId="3" xfId="0" applyNumberFormat="1" applyFont="1" applyFill="1" applyBorder="1" applyAlignment="1">
      <alignment horizontal="center"/>
    </xf>
    <xf numFmtId="168" fontId="3" fillId="0" borderId="3" xfId="0" applyNumberFormat="1" applyFont="1" applyBorder="1" applyAlignment="1"/>
    <xf numFmtId="166" fontId="3" fillId="8" borderId="3" xfId="0" applyNumberFormat="1" applyFont="1" applyFill="1" applyBorder="1" applyAlignment="1"/>
    <xf numFmtId="168" fontId="3" fillId="0" borderId="3" xfId="0" applyNumberFormat="1" applyFont="1" applyBorder="1" applyAlignment="1"/>
    <xf numFmtId="166" fontId="3" fillId="8" borderId="3" xfId="0" applyNumberFormat="1" applyFont="1" applyFill="1" applyBorder="1" applyAlignment="1"/>
    <xf numFmtId="0" fontId="6" fillId="0" borderId="6" xfId="0" applyFont="1" applyBorder="1" applyAlignment="1"/>
    <xf numFmtId="168" fontId="3" fillId="0" borderId="7" xfId="0" applyNumberFormat="1" applyFont="1" applyBorder="1" applyAlignment="1"/>
    <xf numFmtId="166" fontId="3" fillId="0" borderId="7" xfId="0" applyNumberFormat="1" applyFont="1" applyBorder="1" applyAlignment="1"/>
    <xf numFmtId="166" fontId="3" fillId="8" borderId="7" xfId="0" applyNumberFormat="1" applyFont="1" applyFill="1" applyBorder="1" applyAlignment="1"/>
    <xf numFmtId="166" fontId="3" fillId="8" borderId="7" xfId="0" applyNumberFormat="1" applyFont="1" applyFill="1" applyBorder="1" applyAlignment="1"/>
    <xf numFmtId="0" fontId="1" fillId="9" borderId="6" xfId="0" applyFont="1" applyFill="1" applyBorder="1" applyAlignment="1"/>
    <xf numFmtId="166" fontId="1" fillId="9" borderId="8" xfId="0" applyNumberFormat="1" applyFont="1" applyFill="1" applyBorder="1" applyAlignment="1"/>
    <xf numFmtId="166" fontId="1" fillId="8" borderId="8" xfId="0" applyNumberFormat="1" applyFont="1" applyFill="1" applyBorder="1" applyAlignment="1"/>
    <xf numFmtId="1" fontId="3" fillId="0" borderId="3" xfId="0" applyNumberFormat="1" applyFont="1" applyBorder="1" applyAlignment="1"/>
    <xf numFmtId="1" fontId="3" fillId="0" borderId="3" xfId="0" applyNumberFormat="1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1" fillId="0" borderId="1" xfId="0" applyFont="1" applyBorder="1" applyAlignment="1"/>
    <xf numFmtId="165" fontId="3" fillId="3" borderId="3" xfId="0" applyNumberFormat="1" applyFont="1" applyFill="1" applyBorder="1" applyAlignment="1"/>
    <xf numFmtId="166" fontId="12" fillId="0" borderId="3" xfId="0" applyNumberFormat="1" applyFont="1" applyBorder="1" applyAlignment="1">
      <alignment horizontal="center"/>
    </xf>
    <xf numFmtId="166" fontId="3" fillId="6" borderId="3" xfId="0" applyNumberFormat="1" applyFont="1" applyFill="1" applyBorder="1" applyAlignment="1"/>
    <xf numFmtId="166" fontId="3" fillId="6" borderId="3" xfId="0" applyNumberFormat="1" applyFont="1" applyFill="1" applyBorder="1" applyAlignment="1"/>
    <xf numFmtId="166" fontId="7" fillId="5" borderId="3" xfId="0" applyNumberFormat="1" applyFont="1" applyFill="1" applyBorder="1" applyAlignment="1"/>
    <xf numFmtId="0" fontId="4" fillId="0" borderId="13" xfId="0" applyFont="1" applyBorder="1" applyAlignme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/>
    <xf numFmtId="0" fontId="15" fillId="6" borderId="0" xfId="0" applyFont="1" applyFill="1" applyAlignment="1">
      <alignment vertical="center"/>
    </xf>
    <xf numFmtId="0" fontId="17" fillId="10" borderId="3" xfId="0" applyFont="1" applyFill="1" applyBorder="1" applyAlignment="1"/>
    <xf numFmtId="0" fontId="14" fillId="6" borderId="3" xfId="0" applyFont="1" applyFill="1" applyBorder="1" applyAlignment="1">
      <alignment horizontal="center"/>
    </xf>
    <xf numFmtId="0" fontId="18" fillId="11" borderId="0" xfId="0" applyFont="1" applyFill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169" fontId="14" fillId="6" borderId="3" xfId="0" applyNumberFormat="1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9" fillId="13" borderId="3" xfId="0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1" fillId="14" borderId="3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170" fontId="22" fillId="0" borderId="3" xfId="0" applyNumberFormat="1" applyFont="1" applyBorder="1" applyAlignment="1">
      <alignment horizontal="center" vertical="center" wrapText="1"/>
    </xf>
    <xf numFmtId="170" fontId="22" fillId="0" borderId="3" xfId="0" applyNumberFormat="1" applyFont="1" applyBorder="1" applyAlignment="1">
      <alignment horizontal="center" vertical="center" wrapText="1"/>
    </xf>
    <xf numFmtId="9" fontId="17" fillId="15" borderId="3" xfId="0" applyNumberFormat="1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166" fontId="17" fillId="0" borderId="3" xfId="0" applyNumberFormat="1" applyFont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171" fontId="17" fillId="0" borderId="3" xfId="0" applyNumberFormat="1" applyFont="1" applyBorder="1" applyAlignment="1">
      <alignment horizontal="center" vertical="center" wrapText="1"/>
    </xf>
    <xf numFmtId="170" fontId="22" fillId="0" borderId="3" xfId="0" applyNumberFormat="1" applyFont="1" applyBorder="1" applyAlignment="1">
      <alignment horizontal="center" vertical="center" wrapText="1"/>
    </xf>
    <xf numFmtId="170" fontId="22" fillId="0" borderId="3" xfId="0" applyNumberFormat="1" applyFont="1" applyBorder="1" applyAlignment="1">
      <alignment horizontal="center" vertical="center" wrapText="1"/>
    </xf>
    <xf numFmtId="0" fontId="20" fillId="6" borderId="0" xfId="0" applyFont="1" applyFill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172" fontId="17" fillId="0" borderId="3" xfId="0" applyNumberFormat="1" applyFont="1" applyBorder="1" applyAlignment="1">
      <alignment horizontal="center" vertical="center" wrapText="1"/>
    </xf>
    <xf numFmtId="173" fontId="22" fillId="0" borderId="3" xfId="0" applyNumberFormat="1" applyFont="1" applyBorder="1" applyAlignment="1">
      <alignment horizontal="center" vertical="center" wrapText="1"/>
    </xf>
    <xf numFmtId="173" fontId="22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3" fillId="0" borderId="0" xfId="0" applyFont="1" applyAlignment="1"/>
    <xf numFmtId="0" fontId="13" fillId="0" borderId="12" xfId="0" applyFont="1" applyBorder="1" applyAlignment="1"/>
    <xf numFmtId="9" fontId="13" fillId="0" borderId="12" xfId="0" applyNumberFormat="1" applyFont="1" applyBorder="1" applyAlignment="1">
      <alignment horizontal="center"/>
    </xf>
    <xf numFmtId="0" fontId="23" fillId="13" borderId="6" xfId="0" applyFont="1" applyFill="1" applyBorder="1" applyAlignment="1">
      <alignment horizontal="center"/>
    </xf>
    <xf numFmtId="174" fontId="14" fillId="6" borderId="3" xfId="0" applyNumberFormat="1" applyFont="1" applyFill="1" applyBorder="1" applyAlignment="1">
      <alignment horizontal="center" vertical="center" wrapText="1"/>
    </xf>
    <xf numFmtId="174" fontId="14" fillId="6" borderId="3" xfId="0" applyNumberFormat="1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/>
    </xf>
    <xf numFmtId="0" fontId="16" fillId="0" borderId="13" xfId="0" applyFont="1" applyBorder="1" applyAlignment="1">
      <alignment wrapText="1"/>
    </xf>
    <xf numFmtId="0" fontId="15" fillId="6" borderId="5" xfId="0" applyFont="1" applyFill="1" applyBorder="1" applyAlignment="1">
      <alignment vertical="center"/>
    </xf>
    <xf numFmtId="0" fontId="16" fillId="0" borderId="6" xfId="0" applyFont="1" applyBorder="1" applyAlignment="1">
      <alignment wrapText="1"/>
    </xf>
    <xf numFmtId="0" fontId="18" fillId="11" borderId="5" xfId="0" applyFont="1" applyFill="1" applyBorder="1" applyAlignment="1">
      <alignment horizontal="center" vertical="center" wrapText="1"/>
    </xf>
    <xf numFmtId="0" fontId="24" fillId="16" borderId="3" xfId="0" applyFont="1" applyFill="1" applyBorder="1"/>
    <xf numFmtId="0" fontId="24" fillId="16" borderId="3" xfId="0" applyFont="1" applyFill="1" applyBorder="1" applyAlignment="1">
      <alignment wrapText="1"/>
    </xf>
    <xf numFmtId="0" fontId="24" fillId="16" borderId="5" xfId="0" applyFont="1" applyFill="1" applyBorder="1" applyAlignment="1">
      <alignment horizontal="center" wrapText="1"/>
    </xf>
    <xf numFmtId="0" fontId="16" fillId="0" borderId="13" xfId="0" applyFont="1" applyBorder="1"/>
    <xf numFmtId="0" fontId="16" fillId="0" borderId="6" xfId="0" applyFont="1" applyBorder="1"/>
    <xf numFmtId="0" fontId="24" fillId="16" borderId="5" xfId="0" applyFont="1" applyFill="1" applyBorder="1" applyAlignment="1">
      <alignment horizontal="center"/>
    </xf>
    <xf numFmtId="0" fontId="24" fillId="16" borderId="5" xfId="0" applyFont="1" applyFill="1" applyBorder="1"/>
    <xf numFmtId="0" fontId="16" fillId="17" borderId="3" xfId="0" applyFont="1" applyFill="1" applyBorder="1"/>
    <xf numFmtId="0" fontId="7" fillId="17" borderId="3" xfId="0" applyFont="1" applyFill="1" applyBorder="1" applyAlignment="1">
      <alignment wrapText="1"/>
    </xf>
    <xf numFmtId="0" fontId="16" fillId="18" borderId="3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8" borderId="3" xfId="0" applyFont="1" applyFill="1" applyBorder="1" applyAlignment="1">
      <alignment horizontal="center" wrapText="1"/>
    </xf>
    <xf numFmtId="0" fontId="16" fillId="0" borderId="3" xfId="0" applyFont="1" applyBorder="1"/>
    <xf numFmtId="0" fontId="16" fillId="16" borderId="3" xfId="0" applyFont="1" applyFill="1" applyBorder="1"/>
    <xf numFmtId="0" fontId="16" fillId="0" borderId="5" xfId="0" applyFont="1" applyBorder="1"/>
    <xf numFmtId="0" fontId="16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wrapText="1"/>
    </xf>
    <xf numFmtId="0" fontId="16" fillId="0" borderId="5" xfId="0" applyFont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14" fontId="16" fillId="0" borderId="3" xfId="0" applyNumberFormat="1" applyFont="1" applyBorder="1" applyAlignment="1">
      <alignment horizontal="center" wrapText="1"/>
    </xf>
    <xf numFmtId="0" fontId="16" fillId="8" borderId="3" xfId="0" applyFont="1" applyFill="1" applyBorder="1" applyAlignment="1">
      <alignment horizontal="center"/>
    </xf>
    <xf numFmtId="0" fontId="24" fillId="16" borderId="3" xfId="0" applyFont="1" applyFill="1" applyBorder="1" applyAlignment="1">
      <alignment horizontal="center" wrapText="1"/>
    </xf>
    <xf numFmtId="0" fontId="24" fillId="16" borderId="3" xfId="0" applyFont="1" applyFill="1" applyBorder="1" applyAlignment="1">
      <alignment horizontal="center"/>
    </xf>
    <xf numFmtId="0" fontId="3" fillId="17" borderId="3" xfId="0" applyFont="1" applyFill="1" applyBorder="1"/>
    <xf numFmtId="0" fontId="26" fillId="17" borderId="3" xfId="0" applyFont="1" applyFill="1" applyBorder="1" applyAlignment="1">
      <alignment horizontal="right"/>
    </xf>
    <xf numFmtId="0" fontId="27" fillId="0" borderId="5" xfId="0" applyFont="1" applyBorder="1" applyAlignment="1">
      <alignment wrapText="1"/>
    </xf>
    <xf numFmtId="0" fontId="27" fillId="0" borderId="3" xfId="0" applyFont="1" applyBorder="1"/>
    <xf numFmtId="0" fontId="26" fillId="17" borderId="5" xfId="0" applyFont="1" applyFill="1" applyBorder="1" applyAlignment="1">
      <alignment horizontal="right"/>
    </xf>
    <xf numFmtId="0" fontId="27" fillId="0" borderId="5" xfId="0" applyFont="1" applyBorder="1"/>
    <xf numFmtId="0" fontId="26" fillId="17" borderId="5" xfId="0" applyFont="1" applyFill="1" applyBorder="1"/>
    <xf numFmtId="0" fontId="28" fillId="16" borderId="3" xfId="0" applyFont="1" applyFill="1" applyBorder="1"/>
    <xf numFmtId="0" fontId="28" fillId="16" borderId="5" xfId="0" applyFont="1" applyFill="1" applyBorder="1" applyAlignment="1">
      <alignment horizontal="center"/>
    </xf>
    <xf numFmtId="0" fontId="28" fillId="16" borderId="5" xfId="0" applyFont="1" applyFill="1" applyBorder="1"/>
    <xf numFmtId="0" fontId="29" fillId="17" borderId="3" xfId="0" applyFont="1" applyFill="1" applyBorder="1"/>
    <xf numFmtId="0" fontId="27" fillId="18" borderId="3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7" fillId="8" borderId="3" xfId="0" applyFont="1" applyFill="1" applyBorder="1" applyAlignment="1">
      <alignment horizontal="center"/>
    </xf>
    <xf numFmtId="0" fontId="27" fillId="16" borderId="3" xfId="0" applyFont="1" applyFill="1" applyBorder="1"/>
    <xf numFmtId="0" fontId="30" fillId="0" borderId="3" xfId="0" applyFont="1" applyBorder="1" applyAlignment="1">
      <alignment horizontal="left"/>
    </xf>
    <xf numFmtId="0" fontId="27" fillId="0" borderId="3" xfId="0" applyFont="1" applyBorder="1" applyAlignment="1">
      <alignment horizontal="center"/>
    </xf>
    <xf numFmtId="0" fontId="27" fillId="0" borderId="3" xfId="0" applyFont="1" applyBorder="1" applyAlignment="1">
      <alignment horizontal="left"/>
    </xf>
    <xf numFmtId="0" fontId="16" fillId="18" borderId="3" xfId="0" applyFont="1" applyFill="1" applyBorder="1" applyAlignment="1">
      <alignment horizontal="center"/>
    </xf>
    <xf numFmtId="0" fontId="7" fillId="17" borderId="3" xfId="0" applyFont="1" applyFill="1" applyBorder="1"/>
    <xf numFmtId="0" fontId="16" fillId="16" borderId="5" xfId="0" applyFont="1" applyFill="1" applyBorder="1"/>
    <xf numFmtId="0" fontId="16" fillId="0" borderId="3" xfId="0" applyFont="1" applyBorder="1" applyAlignment="1">
      <alignment horizontal="left"/>
    </xf>
    <xf numFmtId="0" fontId="16" fillId="2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18" borderId="5" xfId="0" applyFont="1" applyFill="1" applyBorder="1" applyAlignment="1">
      <alignment horizontal="center"/>
    </xf>
    <xf numFmtId="0" fontId="24" fillId="16" borderId="5" xfId="0" applyFont="1" applyFill="1" applyBorder="1" applyAlignment="1">
      <alignment horizontal="center"/>
    </xf>
    <xf numFmtId="0" fontId="24" fillId="16" borderId="13" xfId="0" applyFont="1" applyFill="1" applyBorder="1" applyAlignment="1">
      <alignment horizontal="center"/>
    </xf>
    <xf numFmtId="0" fontId="0" fillId="0" borderId="0" xfId="0"/>
    <xf numFmtId="0" fontId="16" fillId="0" borderId="0" xfId="0" applyFont="1" applyAlignment="1">
      <alignment wrapText="1"/>
    </xf>
    <xf numFmtId="9" fontId="16" fillId="0" borderId="3" xfId="0" applyNumberFormat="1" applyFont="1" applyBorder="1" applyAlignment="1">
      <alignment horizontal="center" wrapText="1"/>
    </xf>
    <xf numFmtId="9" fontId="16" fillId="0" borderId="3" xfId="0" applyNumberFormat="1" applyFont="1" applyBorder="1" applyAlignment="1">
      <alignment horizontal="center"/>
    </xf>
  </cellXfs>
  <cellStyles count="1">
    <cellStyle name="Normal" xfId="0" builtinId="0"/>
  </cellStyles>
  <dxfs count="38"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CC0000"/>
          <bgColor rgb="FFCC00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CC0000"/>
          <bgColor rgb="FFCC0000"/>
        </patternFill>
      </fill>
    </dxf>
    <dxf>
      <font>
        <color rgb="FFFFFFFF"/>
      </font>
      <fill>
        <patternFill patternType="solid">
          <fgColor rgb="FFCC0000"/>
          <bgColor rgb="FFCC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006600"/>
          <bgColor rgb="FF006600"/>
        </patternFill>
      </fill>
    </dxf>
    <dxf>
      <font>
        <color rgb="FFFFFFFF"/>
      </font>
      <fill>
        <patternFill patternType="solid">
          <fgColor rgb="FFCC0000"/>
          <bgColor rgb="FFCC00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CC0000"/>
          <bgColor rgb="FFCC0000"/>
        </patternFill>
      </fill>
    </dxf>
    <dxf>
      <font>
        <color rgb="FFFFFFFF"/>
      </font>
      <fill>
        <patternFill patternType="solid">
          <fgColor rgb="FFCC0000"/>
          <bgColor rgb="FFCC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3975" cy="733425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667000" cy="2667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71825" cy="2762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8FFA2-8BAA-1046-925C-F19D55C403A2}">
  <dimension ref="A1:U31"/>
  <sheetViews>
    <sheetView topLeftCell="A6" workbookViewId="0">
      <selection activeCell="B2" sqref="B2"/>
    </sheetView>
  </sheetViews>
  <sheetFormatPr baseColWidth="10" defaultRowHeight="13" x14ac:dyDescent="0.15"/>
  <cols>
    <col min="2" max="2" width="44.33203125" customWidth="1"/>
  </cols>
  <sheetData>
    <row r="1" spans="1:21" ht="14" x14ac:dyDescent="0.15">
      <c r="A1" s="138"/>
      <c r="B1" s="139" t="s">
        <v>99</v>
      </c>
      <c r="C1" s="140" t="s">
        <v>51</v>
      </c>
      <c r="D1" s="141"/>
      <c r="E1" s="142"/>
      <c r="F1" s="138"/>
      <c r="G1" s="143" t="s">
        <v>52</v>
      </c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4" t="s">
        <v>53</v>
      </c>
      <c r="U1" s="142"/>
    </row>
    <row r="2" spans="1:21" ht="56" x14ac:dyDescent="0.15">
      <c r="A2" s="145"/>
      <c r="B2" s="146" t="s">
        <v>100</v>
      </c>
      <c r="C2" s="147" t="s">
        <v>55</v>
      </c>
      <c r="D2" s="148" t="s">
        <v>56</v>
      </c>
      <c r="E2" s="149" t="s">
        <v>57</v>
      </c>
      <c r="F2" s="150"/>
      <c r="G2" s="151">
        <v>1</v>
      </c>
      <c r="H2" s="151">
        <v>2</v>
      </c>
      <c r="I2" s="151">
        <v>3</v>
      </c>
      <c r="J2" s="151">
        <v>4</v>
      </c>
      <c r="K2" s="151">
        <v>5</v>
      </c>
      <c r="L2" s="151">
        <v>6</v>
      </c>
      <c r="M2" s="151">
        <v>7</v>
      </c>
      <c r="N2" s="151">
        <v>8</v>
      </c>
      <c r="O2" s="151">
        <v>9</v>
      </c>
      <c r="P2" s="151">
        <v>10</v>
      </c>
      <c r="Q2" s="151">
        <v>11</v>
      </c>
      <c r="R2" s="151">
        <v>12</v>
      </c>
      <c r="S2" s="151">
        <v>13</v>
      </c>
      <c r="T2" s="152"/>
      <c r="U2" s="142"/>
    </row>
    <row r="3" spans="1:21" ht="70" x14ac:dyDescent="0.15">
      <c r="A3" s="151"/>
      <c r="B3" s="153" t="s">
        <v>101</v>
      </c>
      <c r="C3" s="154" t="s">
        <v>102</v>
      </c>
      <c r="D3" s="154" t="s">
        <v>103</v>
      </c>
      <c r="E3" s="154" t="s">
        <v>104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2"/>
      <c r="U3" s="142"/>
    </row>
    <row r="4" spans="1:21" ht="42" x14ac:dyDescent="0.15">
      <c r="A4" s="151"/>
      <c r="B4" s="153" t="s">
        <v>105</v>
      </c>
      <c r="C4" s="154" t="s">
        <v>106</v>
      </c>
      <c r="D4" s="154" t="s">
        <v>107</v>
      </c>
      <c r="E4" s="154" t="s">
        <v>108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2"/>
      <c r="U4" s="142"/>
    </row>
    <row r="5" spans="1:21" ht="28" x14ac:dyDescent="0.15">
      <c r="A5" s="151"/>
      <c r="B5" s="156" t="s">
        <v>109</v>
      </c>
      <c r="C5" s="154" t="s">
        <v>110</v>
      </c>
      <c r="D5" s="154" t="s">
        <v>111</v>
      </c>
      <c r="E5" s="154" t="s">
        <v>112</v>
      </c>
      <c r="F5" s="155"/>
      <c r="G5" s="155"/>
      <c r="H5" s="157"/>
      <c r="I5" s="141"/>
      <c r="J5" s="141"/>
      <c r="K5" s="142"/>
      <c r="L5" s="157"/>
      <c r="M5" s="141"/>
      <c r="N5" s="141"/>
      <c r="O5" s="142"/>
      <c r="P5" s="157"/>
      <c r="Q5" s="141"/>
      <c r="R5" s="141"/>
      <c r="S5" s="142"/>
      <c r="T5" s="152"/>
      <c r="U5" s="142"/>
    </row>
    <row r="6" spans="1:21" ht="42" x14ac:dyDescent="0.15">
      <c r="A6" s="151"/>
      <c r="B6" s="153" t="s">
        <v>113</v>
      </c>
      <c r="C6" s="154" t="s">
        <v>114</v>
      </c>
      <c r="D6" s="154" t="s">
        <v>115</v>
      </c>
      <c r="E6" s="154" t="s">
        <v>116</v>
      </c>
      <c r="F6" s="155"/>
      <c r="G6" s="158"/>
      <c r="H6" s="157"/>
      <c r="I6" s="142"/>
      <c r="J6" s="157"/>
      <c r="K6" s="142"/>
      <c r="L6" s="157"/>
      <c r="M6" s="142"/>
      <c r="N6" s="157"/>
      <c r="O6" s="142"/>
      <c r="P6" s="157"/>
      <c r="Q6" s="142"/>
      <c r="R6" s="157"/>
      <c r="S6" s="142"/>
      <c r="T6" s="152"/>
      <c r="U6" s="142"/>
    </row>
    <row r="7" spans="1:21" ht="28" x14ac:dyDescent="0.15">
      <c r="A7" s="151"/>
      <c r="B7" s="153" t="s">
        <v>117</v>
      </c>
      <c r="C7" s="154" t="s">
        <v>118</v>
      </c>
      <c r="D7" s="154" t="s">
        <v>119</v>
      </c>
      <c r="E7" s="154" t="s">
        <v>120</v>
      </c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0"/>
      <c r="U7" s="150"/>
    </row>
    <row r="8" spans="1:21" ht="56" x14ac:dyDescent="0.15">
      <c r="A8" s="151"/>
      <c r="B8" s="153" t="s">
        <v>121</v>
      </c>
      <c r="C8" s="154" t="s">
        <v>122</v>
      </c>
      <c r="D8" s="154" t="s">
        <v>123</v>
      </c>
      <c r="E8" s="159">
        <v>42287</v>
      </c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0"/>
      <c r="U8" s="150"/>
    </row>
    <row r="9" spans="1:21" ht="28" x14ac:dyDescent="0.15">
      <c r="A9" s="151"/>
      <c r="B9" s="153" t="s">
        <v>124</v>
      </c>
      <c r="C9" s="154" t="s">
        <v>125</v>
      </c>
      <c r="D9" s="154" t="s">
        <v>126</v>
      </c>
      <c r="E9" s="154" t="s">
        <v>127</v>
      </c>
      <c r="F9" s="155"/>
      <c r="G9" s="160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2"/>
      <c r="U9" s="142"/>
    </row>
    <row r="10" spans="1:21" ht="14" x14ac:dyDescent="0.15">
      <c r="A10" s="138"/>
      <c r="B10" s="139" t="s">
        <v>128</v>
      </c>
      <c r="C10" s="140" t="s">
        <v>51</v>
      </c>
      <c r="D10" s="141"/>
      <c r="E10" s="142"/>
      <c r="F10" s="138"/>
      <c r="G10" s="143" t="s">
        <v>52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2"/>
      <c r="T10" s="144" t="s">
        <v>53</v>
      </c>
      <c r="U10" s="142"/>
    </row>
    <row r="11" spans="1:21" ht="56" x14ac:dyDescent="0.15">
      <c r="A11" s="145"/>
      <c r="B11" s="146" t="s">
        <v>100</v>
      </c>
      <c r="C11" s="147" t="s">
        <v>55</v>
      </c>
      <c r="D11" s="148" t="s">
        <v>56</v>
      </c>
      <c r="E11" s="149" t="s">
        <v>57</v>
      </c>
      <c r="F11" s="150"/>
      <c r="G11" s="151">
        <v>1</v>
      </c>
      <c r="H11" s="151">
        <v>2</v>
      </c>
      <c r="I11" s="151">
        <v>3</v>
      </c>
      <c r="J11" s="151">
        <v>4</v>
      </c>
      <c r="K11" s="151">
        <v>5</v>
      </c>
      <c r="L11" s="151">
        <v>6</v>
      </c>
      <c r="M11" s="151">
        <v>7</v>
      </c>
      <c r="N11" s="151">
        <v>8</v>
      </c>
      <c r="O11" s="151">
        <v>9</v>
      </c>
      <c r="P11" s="151">
        <v>10</v>
      </c>
      <c r="Q11" s="151">
        <v>11</v>
      </c>
      <c r="R11" s="151">
        <v>12</v>
      </c>
      <c r="S11" s="151">
        <v>13</v>
      </c>
      <c r="T11" s="152"/>
      <c r="U11" s="142"/>
    </row>
    <row r="12" spans="1:21" ht="42" x14ac:dyDescent="0.15">
      <c r="A12" s="151"/>
      <c r="B12" s="153" t="s">
        <v>129</v>
      </c>
      <c r="C12" s="154" t="s">
        <v>130</v>
      </c>
      <c r="D12" s="154" t="s">
        <v>126</v>
      </c>
      <c r="E12" s="154" t="s">
        <v>127</v>
      </c>
      <c r="F12" s="155"/>
      <c r="G12" s="158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2"/>
      <c r="U12" s="142"/>
    </row>
    <row r="13" spans="1:21" ht="56" x14ac:dyDescent="0.15">
      <c r="A13" s="151"/>
      <c r="B13" s="153" t="s">
        <v>131</v>
      </c>
      <c r="C13" s="154" t="s">
        <v>132</v>
      </c>
      <c r="D13" s="154" t="s">
        <v>133</v>
      </c>
      <c r="E13" s="154" t="s">
        <v>134</v>
      </c>
      <c r="F13" s="155"/>
      <c r="G13" s="155"/>
      <c r="H13" s="157"/>
      <c r="I13" s="141"/>
      <c r="J13" s="141"/>
      <c r="K13" s="142"/>
      <c r="L13" s="157"/>
      <c r="M13" s="141"/>
      <c r="N13" s="141"/>
      <c r="O13" s="142"/>
      <c r="P13" s="157"/>
      <c r="Q13" s="141"/>
      <c r="R13" s="141"/>
      <c r="S13" s="142"/>
      <c r="T13" s="152"/>
      <c r="U13" s="142"/>
    </row>
    <row r="14" spans="1:21" ht="56" x14ac:dyDescent="0.15">
      <c r="A14" s="151"/>
      <c r="B14" s="156" t="s">
        <v>135</v>
      </c>
      <c r="C14" s="154" t="s">
        <v>136</v>
      </c>
      <c r="D14" s="154" t="s">
        <v>137</v>
      </c>
      <c r="E14" s="154" t="s">
        <v>138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2"/>
      <c r="U14" s="142"/>
    </row>
    <row r="15" spans="1:21" x14ac:dyDescent="0.15">
      <c r="A15" s="138"/>
      <c r="B15" s="139"/>
      <c r="C15" s="161"/>
      <c r="D15" s="161"/>
      <c r="E15" s="161"/>
      <c r="F15" s="138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38"/>
      <c r="U15" s="138"/>
    </row>
    <row r="16" spans="1:21" ht="14" x14ac:dyDescent="0.15">
      <c r="A16" s="138"/>
      <c r="B16" s="139" t="s">
        <v>139</v>
      </c>
      <c r="C16" s="140" t="s">
        <v>51</v>
      </c>
      <c r="D16" s="141"/>
      <c r="E16" s="142"/>
      <c r="F16" s="138"/>
      <c r="G16" s="143" t="s">
        <v>52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2"/>
      <c r="T16" s="144" t="s">
        <v>53</v>
      </c>
      <c r="U16" s="142"/>
    </row>
    <row r="17" spans="1:21" ht="56" x14ac:dyDescent="0.15">
      <c r="A17" s="145"/>
      <c r="B17" s="146" t="s">
        <v>100</v>
      </c>
      <c r="C17" s="147" t="s">
        <v>55</v>
      </c>
      <c r="D17" s="148" t="s">
        <v>56</v>
      </c>
      <c r="E17" s="149" t="s">
        <v>57</v>
      </c>
      <c r="F17" s="150"/>
      <c r="G17" s="151">
        <v>1</v>
      </c>
      <c r="H17" s="151">
        <v>2</v>
      </c>
      <c r="I17" s="151">
        <v>3</v>
      </c>
      <c r="J17" s="151">
        <v>4</v>
      </c>
      <c r="K17" s="151">
        <v>5</v>
      </c>
      <c r="L17" s="151">
        <v>6</v>
      </c>
      <c r="M17" s="151">
        <v>7</v>
      </c>
      <c r="N17" s="151">
        <v>8</v>
      </c>
      <c r="O17" s="151">
        <v>9</v>
      </c>
      <c r="P17" s="151">
        <v>10</v>
      </c>
      <c r="Q17" s="151">
        <v>11</v>
      </c>
      <c r="R17" s="151">
        <v>12</v>
      </c>
      <c r="S17" s="151">
        <v>13</v>
      </c>
      <c r="T17" s="152"/>
      <c r="U17" s="142"/>
    </row>
    <row r="18" spans="1:21" ht="56" x14ac:dyDescent="0.15">
      <c r="A18" s="151"/>
      <c r="B18" s="153" t="s">
        <v>140</v>
      </c>
      <c r="C18" s="154" t="s">
        <v>141</v>
      </c>
      <c r="D18" s="154" t="s">
        <v>142</v>
      </c>
      <c r="E18" s="154" t="s">
        <v>143</v>
      </c>
      <c r="F18" s="155"/>
      <c r="G18" s="155"/>
      <c r="H18" s="157"/>
      <c r="I18" s="141"/>
      <c r="J18" s="141"/>
      <c r="K18" s="142"/>
      <c r="L18" s="157"/>
      <c r="M18" s="141"/>
      <c r="N18" s="141"/>
      <c r="O18" s="142"/>
      <c r="P18" s="157"/>
      <c r="Q18" s="141"/>
      <c r="R18" s="141"/>
      <c r="S18" s="142"/>
      <c r="T18" s="152"/>
      <c r="U18" s="142"/>
    </row>
    <row r="19" spans="1:21" ht="42" x14ac:dyDescent="0.15">
      <c r="A19" s="151"/>
      <c r="B19" s="153" t="s">
        <v>144</v>
      </c>
      <c r="C19" s="154" t="s">
        <v>145</v>
      </c>
      <c r="D19" s="154" t="s">
        <v>145</v>
      </c>
      <c r="E19" s="154" t="s">
        <v>146</v>
      </c>
      <c r="F19" s="155"/>
      <c r="G19" s="155"/>
      <c r="H19" s="157"/>
      <c r="I19" s="141"/>
      <c r="J19" s="142"/>
      <c r="K19" s="157"/>
      <c r="L19" s="141"/>
      <c r="M19" s="142"/>
      <c r="N19" s="157"/>
      <c r="O19" s="141"/>
      <c r="P19" s="142"/>
      <c r="Q19" s="157"/>
      <c r="R19" s="141"/>
      <c r="S19" s="142"/>
      <c r="T19" s="152"/>
      <c r="U19" s="142"/>
    </row>
    <row r="20" spans="1:21" ht="56" x14ac:dyDescent="0.15">
      <c r="A20" s="151"/>
      <c r="B20" s="156" t="s">
        <v>147</v>
      </c>
      <c r="C20" s="154" t="s">
        <v>148</v>
      </c>
      <c r="D20" s="154" t="s">
        <v>149</v>
      </c>
      <c r="E20" s="154" t="s">
        <v>150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2"/>
      <c r="U20" s="142"/>
    </row>
    <row r="21" spans="1:21" x14ac:dyDescent="0.15">
      <c r="A21" s="138"/>
      <c r="B21" s="139"/>
      <c r="C21" s="161"/>
      <c r="D21" s="161"/>
      <c r="E21" s="161"/>
      <c r="F21" s="138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38"/>
      <c r="U21" s="138"/>
    </row>
    <row r="22" spans="1:21" ht="14" x14ac:dyDescent="0.15">
      <c r="A22" s="138"/>
      <c r="B22" s="139" t="s">
        <v>151</v>
      </c>
      <c r="C22" s="140" t="s">
        <v>51</v>
      </c>
      <c r="D22" s="141"/>
      <c r="E22" s="142"/>
      <c r="F22" s="138"/>
      <c r="G22" s="143" t="s">
        <v>52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4" t="s">
        <v>53</v>
      </c>
      <c r="U22" s="142"/>
    </row>
    <row r="23" spans="1:21" ht="56" x14ac:dyDescent="0.15">
      <c r="A23" s="145"/>
      <c r="B23" s="146" t="s">
        <v>100</v>
      </c>
      <c r="C23" s="147" t="s">
        <v>55</v>
      </c>
      <c r="D23" s="148" t="s">
        <v>56</v>
      </c>
      <c r="E23" s="149" t="s">
        <v>57</v>
      </c>
      <c r="F23" s="150"/>
      <c r="G23" s="151">
        <v>1</v>
      </c>
      <c r="H23" s="151">
        <v>2</v>
      </c>
      <c r="I23" s="151">
        <v>3</v>
      </c>
      <c r="J23" s="151">
        <v>4</v>
      </c>
      <c r="K23" s="151">
        <v>5</v>
      </c>
      <c r="L23" s="151">
        <v>6</v>
      </c>
      <c r="M23" s="151">
        <v>7</v>
      </c>
      <c r="N23" s="151">
        <v>8</v>
      </c>
      <c r="O23" s="151">
        <v>9</v>
      </c>
      <c r="P23" s="151">
        <v>10</v>
      </c>
      <c r="Q23" s="151">
        <v>11</v>
      </c>
      <c r="R23" s="151">
        <v>12</v>
      </c>
      <c r="S23" s="151">
        <v>13</v>
      </c>
      <c r="T23" s="152"/>
      <c r="U23" s="142"/>
    </row>
    <row r="24" spans="1:21" ht="56" x14ac:dyDescent="0.15">
      <c r="A24" s="151"/>
      <c r="B24" s="153" t="s">
        <v>152</v>
      </c>
      <c r="C24" s="154" t="s">
        <v>132</v>
      </c>
      <c r="D24" s="154" t="s">
        <v>133</v>
      </c>
      <c r="E24" s="154" t="s">
        <v>134</v>
      </c>
      <c r="F24" s="155"/>
      <c r="G24" s="155"/>
      <c r="H24" s="157"/>
      <c r="I24" s="141"/>
      <c r="J24" s="141"/>
      <c r="K24" s="142"/>
      <c r="L24" s="157"/>
      <c r="M24" s="141"/>
      <c r="N24" s="141"/>
      <c r="O24" s="142"/>
      <c r="P24" s="157"/>
      <c r="Q24" s="141"/>
      <c r="R24" s="141"/>
      <c r="S24" s="142"/>
      <c r="T24" s="152"/>
      <c r="U24" s="142"/>
    </row>
    <row r="25" spans="1:21" ht="42" x14ac:dyDescent="0.15">
      <c r="A25" s="151"/>
      <c r="B25" s="153" t="s">
        <v>153</v>
      </c>
      <c r="C25" s="154" t="s">
        <v>154</v>
      </c>
      <c r="D25" s="154" t="s">
        <v>155</v>
      </c>
      <c r="E25" s="154" t="s">
        <v>156</v>
      </c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2"/>
      <c r="U25" s="142"/>
    </row>
    <row r="26" spans="1:21" ht="28" x14ac:dyDescent="0.15">
      <c r="A26" s="151"/>
      <c r="B26" s="156" t="s">
        <v>109</v>
      </c>
      <c r="C26" s="154" t="s">
        <v>110</v>
      </c>
      <c r="D26" s="154" t="s">
        <v>111</v>
      </c>
      <c r="E26" s="154" t="s">
        <v>112</v>
      </c>
      <c r="F26" s="155"/>
      <c r="G26" s="155"/>
      <c r="H26" s="157"/>
      <c r="I26" s="141"/>
      <c r="J26" s="141"/>
      <c r="K26" s="142"/>
      <c r="L26" s="157"/>
      <c r="M26" s="141"/>
      <c r="N26" s="141"/>
      <c r="O26" s="142"/>
      <c r="P26" s="157"/>
      <c r="Q26" s="141"/>
      <c r="R26" s="141"/>
      <c r="S26" s="142"/>
      <c r="T26" s="152"/>
      <c r="U26" s="142"/>
    </row>
    <row r="27" spans="1:21" x14ac:dyDescent="0.15">
      <c r="A27" s="138"/>
      <c r="B27" s="139"/>
      <c r="C27" s="161"/>
      <c r="D27" s="161"/>
      <c r="E27" s="161"/>
      <c r="F27" s="138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38"/>
      <c r="U27" s="138"/>
    </row>
    <row r="28" spans="1:21" ht="14" x14ac:dyDescent="0.15">
      <c r="A28" s="138"/>
      <c r="B28" s="139" t="s">
        <v>139</v>
      </c>
      <c r="C28" s="140" t="s">
        <v>51</v>
      </c>
      <c r="D28" s="141"/>
      <c r="E28" s="142"/>
      <c r="F28" s="138"/>
      <c r="G28" s="143" t="s">
        <v>52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2"/>
      <c r="T28" s="144" t="s">
        <v>53</v>
      </c>
      <c r="U28" s="142"/>
    </row>
    <row r="29" spans="1:21" ht="56" x14ac:dyDescent="0.15">
      <c r="A29" s="145"/>
      <c r="B29" s="146" t="s">
        <v>100</v>
      </c>
      <c r="C29" s="147" t="s">
        <v>55</v>
      </c>
      <c r="D29" s="148" t="s">
        <v>56</v>
      </c>
      <c r="E29" s="149" t="s">
        <v>57</v>
      </c>
      <c r="F29" s="150"/>
      <c r="G29" s="151">
        <v>1</v>
      </c>
      <c r="H29" s="151">
        <v>2</v>
      </c>
      <c r="I29" s="151">
        <v>3</v>
      </c>
      <c r="J29" s="151">
        <v>4</v>
      </c>
      <c r="K29" s="151">
        <v>5</v>
      </c>
      <c r="L29" s="151">
        <v>6</v>
      </c>
      <c r="M29" s="151">
        <v>7</v>
      </c>
      <c r="N29" s="151">
        <v>8</v>
      </c>
      <c r="O29" s="151">
        <v>9</v>
      </c>
      <c r="P29" s="151">
        <v>10</v>
      </c>
      <c r="Q29" s="151">
        <v>11</v>
      </c>
      <c r="R29" s="151">
        <v>12</v>
      </c>
      <c r="S29" s="151">
        <v>13</v>
      </c>
      <c r="T29" s="152"/>
      <c r="U29" s="142"/>
    </row>
    <row r="30" spans="1:21" ht="56" x14ac:dyDescent="0.15">
      <c r="A30" s="151"/>
      <c r="B30" s="153" t="s">
        <v>157</v>
      </c>
      <c r="C30" s="154" t="s">
        <v>158</v>
      </c>
      <c r="D30" s="154" t="s">
        <v>159</v>
      </c>
      <c r="E30" s="154" t="s">
        <v>160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2"/>
      <c r="U30" s="142"/>
    </row>
    <row r="31" spans="1:21" x14ac:dyDescent="0.15">
      <c r="A31" s="151"/>
      <c r="B31" s="153"/>
      <c r="C31" s="154"/>
      <c r="D31" s="154"/>
      <c r="E31" s="154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2"/>
      <c r="U31" s="142"/>
    </row>
  </sheetData>
  <mergeCells count="61">
    <mergeCell ref="T29:U29"/>
    <mergeCell ref="T30:U30"/>
    <mergeCell ref="T31:U31"/>
    <mergeCell ref="T25:U25"/>
    <mergeCell ref="H26:K26"/>
    <mergeCell ref="L26:O26"/>
    <mergeCell ref="P26:S26"/>
    <mergeCell ref="T26:U26"/>
    <mergeCell ref="C28:E28"/>
    <mergeCell ref="G28:S28"/>
    <mergeCell ref="T28:U28"/>
    <mergeCell ref="C22:E22"/>
    <mergeCell ref="G22:S22"/>
    <mergeCell ref="T22:U22"/>
    <mergeCell ref="T23:U23"/>
    <mergeCell ref="H24:K24"/>
    <mergeCell ref="L24:O24"/>
    <mergeCell ref="P24:S24"/>
    <mergeCell ref="T24:U24"/>
    <mergeCell ref="H19:J19"/>
    <mergeCell ref="K19:M19"/>
    <mergeCell ref="N19:P19"/>
    <mergeCell ref="Q19:S19"/>
    <mergeCell ref="T19:U19"/>
    <mergeCell ref="T20:U20"/>
    <mergeCell ref="C16:E16"/>
    <mergeCell ref="G16:S16"/>
    <mergeCell ref="T16:U16"/>
    <mergeCell ref="T17:U17"/>
    <mergeCell ref="H18:K18"/>
    <mergeCell ref="L18:O18"/>
    <mergeCell ref="P18:S18"/>
    <mergeCell ref="T18:U18"/>
    <mergeCell ref="T12:U12"/>
    <mergeCell ref="H13:K13"/>
    <mergeCell ref="L13:O13"/>
    <mergeCell ref="P13:S13"/>
    <mergeCell ref="T13:U13"/>
    <mergeCell ref="T14:U14"/>
    <mergeCell ref="T6:U6"/>
    <mergeCell ref="T9:U9"/>
    <mergeCell ref="C10:E10"/>
    <mergeCell ref="G10:S10"/>
    <mergeCell ref="T10:U10"/>
    <mergeCell ref="T11:U11"/>
    <mergeCell ref="H5:K5"/>
    <mergeCell ref="L5:O5"/>
    <mergeCell ref="P5:S5"/>
    <mergeCell ref="T5:U5"/>
    <mergeCell ref="H6:I6"/>
    <mergeCell ref="J6:K6"/>
    <mergeCell ref="L6:M6"/>
    <mergeCell ref="N6:O6"/>
    <mergeCell ref="P6:Q6"/>
    <mergeCell ref="R6:S6"/>
    <mergeCell ref="C1:E1"/>
    <mergeCell ref="G1:S1"/>
    <mergeCell ref="T1:U1"/>
    <mergeCell ref="T2:U2"/>
    <mergeCell ref="T3:U3"/>
    <mergeCell ref="T4:U4"/>
  </mergeCells>
  <conditionalFormatting sqref="G3:S9 G12:S14 G18:S20 G24:S26 G30:S31">
    <cfRule type="containsText" dxfId="17" priority="1" operator="containsText" text="r">
      <formula>NOT(ISERROR(SEARCH(("r"),(G3))))</formula>
    </cfRule>
  </conditionalFormatting>
  <conditionalFormatting sqref="G3:S9 G12:S14 G18:S20 G24:S26 G30:S31">
    <cfRule type="containsText" dxfId="16" priority="2" operator="containsText" text="y">
      <formula>NOT(ISERROR(SEARCH(("y"),(G3))))</formula>
    </cfRule>
  </conditionalFormatting>
  <conditionalFormatting sqref="G3:S9 G12:S14 G18:S20 G24:S26 G30:S31">
    <cfRule type="containsText" dxfId="15" priority="3" operator="containsText" text="g">
      <formula>NOT(ISERROR(SEARCH(("g"),(G3))))</formula>
    </cfRule>
  </conditionalFormatting>
  <conditionalFormatting sqref="G3:S9 G12:S14 G18:S20 G24:S26 G30:S31">
    <cfRule type="containsText" dxfId="14" priority="4" operator="containsText" text="r">
      <formula>NOT(ISERROR(SEARCH(("r"),(G3))))</formula>
    </cfRule>
  </conditionalFormatting>
  <conditionalFormatting sqref="G3:S9 G12:S14 G18:S20 G24:S26 G30:S31">
    <cfRule type="containsText" dxfId="13" priority="5" operator="containsText" text="y">
      <formula>NOT(ISERROR(SEARCH(("y"),(G3))))</formula>
    </cfRule>
  </conditionalFormatting>
  <conditionalFormatting sqref="G3:S9 G12:S14 G18:S20 G24:S26 G30:S31">
    <cfRule type="containsText" dxfId="12" priority="6" operator="containsText" text="g">
      <formula>NOT(ISERROR(SEARCH(("g"),(G3))))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54E16-FD94-F640-B950-5BC19552FB36}">
  <dimension ref="A1:U9"/>
  <sheetViews>
    <sheetView workbookViewId="0">
      <selection sqref="A1:U9"/>
    </sheetView>
  </sheetViews>
  <sheetFormatPr baseColWidth="10" defaultRowHeight="13" x14ac:dyDescent="0.15"/>
  <cols>
    <col min="1" max="1" width="24" customWidth="1"/>
    <col min="2" max="2" width="52.33203125" customWidth="1"/>
  </cols>
  <sheetData>
    <row r="1" spans="1:21" ht="18" x14ac:dyDescent="0.2">
      <c r="A1" s="163"/>
      <c r="B1" s="164" t="s">
        <v>161</v>
      </c>
      <c r="C1" s="165" t="s">
        <v>162</v>
      </c>
      <c r="D1" s="142"/>
      <c r="E1" s="164" t="s">
        <v>163</v>
      </c>
      <c r="F1" s="166">
        <v>1</v>
      </c>
      <c r="G1" s="167" t="s">
        <v>164</v>
      </c>
      <c r="H1" s="142"/>
      <c r="I1" s="168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2"/>
    </row>
    <row r="2" spans="1:21" ht="18" x14ac:dyDescent="0.2">
      <c r="A2" s="163"/>
      <c r="B2" s="164" t="s">
        <v>165</v>
      </c>
      <c r="C2" s="166"/>
      <c r="D2" s="166"/>
      <c r="E2" s="166"/>
      <c r="F2" s="166"/>
      <c r="G2" s="167" t="s">
        <v>166</v>
      </c>
      <c r="H2" s="142"/>
      <c r="I2" s="168"/>
      <c r="J2" s="141"/>
      <c r="K2" s="141"/>
      <c r="L2" s="141"/>
      <c r="M2" s="141"/>
      <c r="N2" s="142"/>
      <c r="O2" s="169" t="s">
        <v>167</v>
      </c>
      <c r="P2" s="142"/>
      <c r="Q2" s="168"/>
      <c r="R2" s="141"/>
      <c r="S2" s="141"/>
      <c r="T2" s="141"/>
      <c r="U2" s="142"/>
    </row>
    <row r="3" spans="1:21" ht="18" x14ac:dyDescent="0.2">
      <c r="A3" s="138"/>
      <c r="B3" s="170"/>
      <c r="C3" s="171" t="s">
        <v>51</v>
      </c>
      <c r="D3" s="141"/>
      <c r="E3" s="142"/>
      <c r="F3" s="170"/>
      <c r="G3" s="171" t="s">
        <v>52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72" t="s">
        <v>53</v>
      </c>
      <c r="U3" s="142"/>
    </row>
    <row r="4" spans="1:21" ht="18" x14ac:dyDescent="0.2">
      <c r="A4" s="145"/>
      <c r="B4" s="173" t="s">
        <v>100</v>
      </c>
      <c r="C4" s="174" t="s">
        <v>55</v>
      </c>
      <c r="D4" s="175" t="s">
        <v>56</v>
      </c>
      <c r="E4" s="176" t="s">
        <v>57</v>
      </c>
      <c r="F4" s="166"/>
      <c r="G4" s="177">
        <v>1</v>
      </c>
      <c r="H4" s="177">
        <v>2</v>
      </c>
      <c r="I4" s="177">
        <v>3</v>
      </c>
      <c r="J4" s="177">
        <v>4</v>
      </c>
      <c r="K4" s="177">
        <v>5</v>
      </c>
      <c r="L4" s="177">
        <v>6</v>
      </c>
      <c r="M4" s="177">
        <v>7</v>
      </c>
      <c r="N4" s="177">
        <v>8</v>
      </c>
      <c r="O4" s="177">
        <v>9</v>
      </c>
      <c r="P4" s="177">
        <v>10</v>
      </c>
      <c r="Q4" s="177">
        <v>11</v>
      </c>
      <c r="R4" s="177">
        <v>12</v>
      </c>
      <c r="S4" s="177">
        <v>13</v>
      </c>
      <c r="T4" s="168"/>
      <c r="U4" s="142"/>
    </row>
    <row r="5" spans="1:21" ht="19" x14ac:dyDescent="0.2">
      <c r="A5" s="151"/>
      <c r="B5" s="178" t="s">
        <v>168</v>
      </c>
      <c r="C5" s="179" t="s">
        <v>169</v>
      </c>
      <c r="D5" s="179" t="s">
        <v>170</v>
      </c>
      <c r="E5" s="179" t="s">
        <v>171</v>
      </c>
      <c r="F5" s="155"/>
      <c r="G5" s="160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2"/>
      <c r="U5" s="142"/>
    </row>
    <row r="6" spans="1:21" ht="18" x14ac:dyDescent="0.2">
      <c r="A6" s="151"/>
      <c r="B6" s="180" t="s">
        <v>172</v>
      </c>
      <c r="C6" s="179" t="s">
        <v>110</v>
      </c>
      <c r="D6" s="179" t="s">
        <v>173</v>
      </c>
      <c r="E6" s="179" t="s">
        <v>174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2"/>
      <c r="U6" s="142"/>
    </row>
    <row r="7" spans="1:21" ht="18" x14ac:dyDescent="0.2">
      <c r="A7" s="151"/>
      <c r="B7" s="166" t="s">
        <v>175</v>
      </c>
      <c r="C7" s="179" t="s">
        <v>176</v>
      </c>
      <c r="D7" s="179" t="s">
        <v>177</v>
      </c>
      <c r="E7" s="179" t="s">
        <v>178</v>
      </c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2"/>
      <c r="U7" s="142"/>
    </row>
    <row r="8" spans="1:21" ht="18" x14ac:dyDescent="0.2">
      <c r="A8" s="151"/>
      <c r="B8" s="180" t="s">
        <v>117</v>
      </c>
      <c r="C8" s="179" t="s">
        <v>118</v>
      </c>
      <c r="D8" s="179" t="s">
        <v>119</v>
      </c>
      <c r="E8" s="179" t="s">
        <v>120</v>
      </c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2"/>
      <c r="U8" s="142"/>
    </row>
    <row r="9" spans="1:21" ht="18" x14ac:dyDescent="0.2">
      <c r="A9" s="151"/>
      <c r="B9" s="180" t="s">
        <v>179</v>
      </c>
      <c r="C9" s="179" t="s">
        <v>180</v>
      </c>
      <c r="D9" s="179" t="s">
        <v>181</v>
      </c>
      <c r="E9" s="179" t="s">
        <v>182</v>
      </c>
      <c r="F9" s="155"/>
      <c r="G9" s="181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2"/>
      <c r="U9" s="142"/>
    </row>
  </sheetData>
  <mergeCells count="16">
    <mergeCell ref="T7:U7"/>
    <mergeCell ref="T8:U8"/>
    <mergeCell ref="T9:U9"/>
    <mergeCell ref="C3:E3"/>
    <mergeCell ref="G3:S3"/>
    <mergeCell ref="T3:U3"/>
    <mergeCell ref="T4:U4"/>
    <mergeCell ref="T5:U5"/>
    <mergeCell ref="T6:U6"/>
    <mergeCell ref="C1:D1"/>
    <mergeCell ref="G1:H1"/>
    <mergeCell ref="I1:U1"/>
    <mergeCell ref="G2:H2"/>
    <mergeCell ref="I2:N2"/>
    <mergeCell ref="O2:P2"/>
    <mergeCell ref="Q2:U2"/>
  </mergeCells>
  <conditionalFormatting sqref="G5:S9">
    <cfRule type="containsText" dxfId="11" priority="1" operator="containsText" text="r">
      <formula>NOT(ISERROR(SEARCH(("r"),(G5))))</formula>
    </cfRule>
  </conditionalFormatting>
  <conditionalFormatting sqref="G5:S9">
    <cfRule type="containsText" dxfId="10" priority="2" operator="containsText" text="y">
      <formula>NOT(ISERROR(SEARCH(("y"),(G5))))</formula>
    </cfRule>
  </conditionalFormatting>
  <conditionalFormatting sqref="G5:S9">
    <cfRule type="containsText" dxfId="9" priority="3" operator="containsText" text="g">
      <formula>NOT(ISERROR(SEARCH(("g"),(G5))))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12E24-5469-DA4A-8443-EE0A5574AE30}">
  <dimension ref="A2:T16"/>
  <sheetViews>
    <sheetView tabSelected="1" workbookViewId="0">
      <selection sqref="A1:XFD1048576"/>
    </sheetView>
  </sheetViews>
  <sheetFormatPr baseColWidth="10" defaultRowHeight="13" x14ac:dyDescent="0.15"/>
  <cols>
    <col min="2" max="2" width="68.5" customWidth="1"/>
  </cols>
  <sheetData>
    <row r="2" spans="1:20" ht="25" customHeight="1" x14ac:dyDescent="0.15">
      <c r="A2" s="138"/>
      <c r="B2" s="138"/>
      <c r="C2" s="140" t="s">
        <v>51</v>
      </c>
      <c r="D2" s="141"/>
      <c r="E2" s="142"/>
      <c r="F2" s="138"/>
      <c r="G2" s="143" t="s">
        <v>183</v>
      </c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2"/>
      <c r="S2" s="144" t="s">
        <v>53</v>
      </c>
      <c r="T2" s="142"/>
    </row>
    <row r="3" spans="1:20" ht="14" x14ac:dyDescent="0.15">
      <c r="A3" s="145"/>
      <c r="B3" s="182" t="s">
        <v>100</v>
      </c>
      <c r="C3" s="147" t="s">
        <v>55</v>
      </c>
      <c r="D3" s="148" t="s">
        <v>56</v>
      </c>
      <c r="E3" s="149" t="s">
        <v>57</v>
      </c>
      <c r="F3" s="150"/>
      <c r="G3" s="183" t="s">
        <v>184</v>
      </c>
      <c r="H3" s="141"/>
      <c r="I3" s="142"/>
      <c r="J3" s="183" t="s">
        <v>185</v>
      </c>
      <c r="K3" s="141"/>
      <c r="L3" s="142"/>
      <c r="M3" s="183" t="s">
        <v>186</v>
      </c>
      <c r="N3" s="141"/>
      <c r="O3" s="142"/>
      <c r="P3" s="183" t="s">
        <v>187</v>
      </c>
      <c r="Q3" s="141"/>
      <c r="R3" s="142"/>
      <c r="S3" s="152"/>
      <c r="T3" s="142"/>
    </row>
    <row r="4" spans="1:20" ht="22" customHeight="1" x14ac:dyDescent="0.15">
      <c r="A4" s="151"/>
      <c r="B4" s="184" t="s">
        <v>188</v>
      </c>
      <c r="C4" s="154" t="s">
        <v>189</v>
      </c>
      <c r="D4" s="154" t="s">
        <v>190</v>
      </c>
      <c r="E4" s="154" t="s">
        <v>191</v>
      </c>
      <c r="F4" s="155"/>
      <c r="G4" s="185"/>
      <c r="H4" s="141"/>
      <c r="I4" s="142"/>
      <c r="J4" s="157"/>
      <c r="K4" s="141"/>
      <c r="L4" s="142"/>
      <c r="M4" s="157"/>
      <c r="N4" s="141"/>
      <c r="O4" s="142"/>
      <c r="P4" s="157"/>
      <c r="Q4" s="141"/>
      <c r="R4" s="142"/>
      <c r="S4" s="152" t="s">
        <v>192</v>
      </c>
      <c r="T4" s="142"/>
    </row>
    <row r="5" spans="1:20" ht="14" x14ac:dyDescent="0.15">
      <c r="A5" s="151"/>
      <c r="B5" s="184" t="s">
        <v>193</v>
      </c>
      <c r="C5" s="154" t="s">
        <v>189</v>
      </c>
      <c r="D5" s="154" t="s">
        <v>190</v>
      </c>
      <c r="E5" s="154" t="s">
        <v>191</v>
      </c>
      <c r="F5" s="155"/>
      <c r="G5" s="186"/>
      <c r="H5" s="141"/>
      <c r="I5" s="142"/>
      <c r="J5" s="157"/>
      <c r="K5" s="141"/>
      <c r="L5" s="142"/>
      <c r="M5" s="157"/>
      <c r="N5" s="141"/>
      <c r="O5" s="142"/>
      <c r="P5" s="157"/>
      <c r="Q5" s="141"/>
      <c r="R5" s="142"/>
      <c r="S5" s="152"/>
      <c r="T5" s="142"/>
    </row>
    <row r="6" spans="1:20" ht="14" x14ac:dyDescent="0.15">
      <c r="A6" s="151"/>
      <c r="B6" s="184" t="s">
        <v>194</v>
      </c>
      <c r="C6" s="154" t="s">
        <v>189</v>
      </c>
      <c r="D6" s="154" t="s">
        <v>190</v>
      </c>
      <c r="E6" s="154" t="s">
        <v>191</v>
      </c>
      <c r="F6" s="155"/>
      <c r="G6" s="187"/>
      <c r="H6" s="141"/>
      <c r="I6" s="142"/>
      <c r="J6" s="157"/>
      <c r="K6" s="141"/>
      <c r="L6" s="142"/>
      <c r="M6" s="157"/>
      <c r="N6" s="141"/>
      <c r="O6" s="142"/>
      <c r="P6" s="157"/>
      <c r="Q6" s="141"/>
      <c r="R6" s="142"/>
      <c r="S6" s="152" t="s">
        <v>195</v>
      </c>
      <c r="T6" s="142"/>
    </row>
    <row r="7" spans="1:20" ht="14" x14ac:dyDescent="0.15">
      <c r="A7" s="151"/>
      <c r="B7" s="184" t="s">
        <v>196</v>
      </c>
      <c r="C7" s="154" t="s">
        <v>189</v>
      </c>
      <c r="D7" s="154" t="s">
        <v>190</v>
      </c>
      <c r="E7" s="154" t="s">
        <v>191</v>
      </c>
      <c r="F7" s="155"/>
      <c r="G7" s="186"/>
      <c r="H7" s="141"/>
      <c r="I7" s="142"/>
      <c r="J7" s="157"/>
      <c r="K7" s="141"/>
      <c r="L7" s="142"/>
      <c r="M7" s="157"/>
      <c r="N7" s="141"/>
      <c r="O7" s="142"/>
      <c r="P7" s="157"/>
      <c r="Q7" s="141"/>
      <c r="R7" s="142"/>
      <c r="S7" s="152"/>
      <c r="T7" s="142"/>
    </row>
    <row r="8" spans="1:20" ht="14" x14ac:dyDescent="0.15">
      <c r="A8" s="151"/>
      <c r="B8" s="184" t="s">
        <v>197</v>
      </c>
      <c r="C8" s="154" t="s">
        <v>189</v>
      </c>
      <c r="D8" s="154" t="s">
        <v>190</v>
      </c>
      <c r="E8" s="154" t="s">
        <v>191</v>
      </c>
      <c r="F8" s="155"/>
      <c r="G8" s="185"/>
      <c r="H8" s="141"/>
      <c r="I8" s="142"/>
      <c r="J8" s="157"/>
      <c r="K8" s="141"/>
      <c r="L8" s="142"/>
      <c r="M8" s="157"/>
      <c r="N8" s="141"/>
      <c r="O8" s="142"/>
      <c r="P8" s="157"/>
      <c r="Q8" s="141"/>
      <c r="R8" s="142"/>
      <c r="S8" s="152" t="s">
        <v>198</v>
      </c>
      <c r="T8" s="142"/>
    </row>
    <row r="9" spans="1:20" ht="14" x14ac:dyDescent="0.15">
      <c r="A9" s="151"/>
      <c r="B9" s="184" t="s">
        <v>199</v>
      </c>
      <c r="C9" s="154" t="s">
        <v>189</v>
      </c>
      <c r="D9" s="154" t="s">
        <v>190</v>
      </c>
      <c r="E9" s="154" t="s">
        <v>191</v>
      </c>
      <c r="F9" s="155"/>
      <c r="G9" s="187"/>
      <c r="H9" s="141"/>
      <c r="I9" s="142"/>
      <c r="J9" s="157"/>
      <c r="K9" s="141"/>
      <c r="L9" s="142"/>
      <c r="M9" s="157"/>
      <c r="N9" s="141"/>
      <c r="O9" s="142"/>
      <c r="P9" s="157"/>
      <c r="Q9" s="141"/>
      <c r="R9" s="142"/>
      <c r="S9" s="152" t="s">
        <v>200</v>
      </c>
      <c r="T9" s="142"/>
    </row>
    <row r="10" spans="1:20" ht="14" x14ac:dyDescent="0.15">
      <c r="A10" s="151"/>
      <c r="B10" s="184" t="s">
        <v>201</v>
      </c>
      <c r="C10" s="154" t="s">
        <v>189</v>
      </c>
      <c r="D10" s="154" t="s">
        <v>190</v>
      </c>
      <c r="E10" s="154" t="s">
        <v>191</v>
      </c>
      <c r="F10" s="155"/>
      <c r="G10" s="187"/>
      <c r="H10" s="141"/>
      <c r="I10" s="142"/>
      <c r="J10" s="157"/>
      <c r="K10" s="141"/>
      <c r="L10" s="142"/>
      <c r="M10" s="157"/>
      <c r="N10" s="141"/>
      <c r="O10" s="142"/>
      <c r="P10" s="157"/>
      <c r="Q10" s="141"/>
      <c r="R10" s="142"/>
      <c r="S10" s="152" t="s">
        <v>202</v>
      </c>
      <c r="T10" s="142"/>
    </row>
    <row r="11" spans="1:20" ht="14" x14ac:dyDescent="0.15">
      <c r="A11" s="151"/>
      <c r="B11" s="184" t="s">
        <v>203</v>
      </c>
      <c r="C11" s="154" t="s">
        <v>189</v>
      </c>
      <c r="D11" s="154" t="s">
        <v>190</v>
      </c>
      <c r="E11" s="154" t="s">
        <v>191</v>
      </c>
      <c r="F11" s="155"/>
      <c r="G11" s="185"/>
      <c r="H11" s="141"/>
      <c r="I11" s="142"/>
      <c r="J11" s="157"/>
      <c r="K11" s="141"/>
      <c r="L11" s="142"/>
      <c r="M11" s="157"/>
      <c r="N11" s="141"/>
      <c r="O11" s="142"/>
      <c r="P11" s="157"/>
      <c r="Q11" s="141"/>
      <c r="R11" s="142"/>
      <c r="S11" s="152" t="s">
        <v>204</v>
      </c>
      <c r="T11" s="142"/>
    </row>
    <row r="12" spans="1:20" ht="14" x14ac:dyDescent="0.15">
      <c r="A12" s="151"/>
      <c r="B12" s="184" t="s">
        <v>205</v>
      </c>
      <c r="C12" s="154" t="s">
        <v>189</v>
      </c>
      <c r="D12" s="154" t="s">
        <v>190</v>
      </c>
      <c r="E12" s="154" t="s">
        <v>191</v>
      </c>
      <c r="F12" s="155"/>
      <c r="G12" s="185"/>
      <c r="H12" s="141"/>
      <c r="I12" s="142"/>
      <c r="J12" s="157"/>
      <c r="K12" s="141"/>
      <c r="L12" s="142"/>
      <c r="M12" s="157"/>
      <c r="N12" s="141"/>
      <c r="O12" s="142"/>
      <c r="P12" s="157"/>
      <c r="Q12" s="141"/>
      <c r="R12" s="142"/>
      <c r="S12" s="152" t="s">
        <v>206</v>
      </c>
      <c r="T12" s="142"/>
    </row>
    <row r="13" spans="1:20" ht="14" x14ac:dyDescent="0.15">
      <c r="A13" s="151"/>
      <c r="B13" s="184" t="s">
        <v>207</v>
      </c>
      <c r="C13" s="154" t="s">
        <v>189</v>
      </c>
      <c r="D13" s="154" t="s">
        <v>190</v>
      </c>
      <c r="E13" s="154" t="s">
        <v>191</v>
      </c>
      <c r="F13" s="155"/>
      <c r="G13" s="187"/>
      <c r="H13" s="141"/>
      <c r="I13" s="142"/>
      <c r="J13" s="157"/>
      <c r="K13" s="141"/>
      <c r="L13" s="142"/>
      <c r="M13" s="157"/>
      <c r="N13" s="141"/>
      <c r="O13" s="142"/>
      <c r="P13" s="157"/>
      <c r="Q13" s="141"/>
      <c r="R13" s="142"/>
      <c r="S13" s="152" t="s">
        <v>208</v>
      </c>
      <c r="T13" s="142"/>
    </row>
    <row r="14" spans="1:20" ht="14" x14ac:dyDescent="0.15">
      <c r="A14" s="151"/>
      <c r="B14" s="184" t="s">
        <v>209</v>
      </c>
      <c r="C14" s="154" t="s">
        <v>189</v>
      </c>
      <c r="D14" s="154" t="s">
        <v>190</v>
      </c>
      <c r="E14" s="154" t="s">
        <v>191</v>
      </c>
      <c r="F14" s="155"/>
      <c r="G14" s="187"/>
      <c r="H14" s="141"/>
      <c r="I14" s="142"/>
      <c r="J14" s="157"/>
      <c r="K14" s="141"/>
      <c r="L14" s="142"/>
      <c r="M14" s="157"/>
      <c r="N14" s="141"/>
      <c r="O14" s="142"/>
      <c r="P14" s="157"/>
      <c r="Q14" s="141"/>
      <c r="R14" s="142"/>
      <c r="S14" s="152" t="s">
        <v>210</v>
      </c>
      <c r="T14" s="142"/>
    </row>
    <row r="15" spans="1:20" ht="14" x14ac:dyDescent="0.15">
      <c r="A15" s="151"/>
      <c r="B15" s="184" t="s">
        <v>211</v>
      </c>
      <c r="C15" s="154" t="s">
        <v>189</v>
      </c>
      <c r="D15" s="154" t="s">
        <v>190</v>
      </c>
      <c r="E15" s="154" t="s">
        <v>191</v>
      </c>
      <c r="F15" s="155"/>
      <c r="G15" s="185"/>
      <c r="H15" s="141"/>
      <c r="I15" s="142"/>
      <c r="J15" s="157"/>
      <c r="K15" s="141"/>
      <c r="L15" s="142"/>
      <c r="M15" s="157"/>
      <c r="N15" s="141"/>
      <c r="O15" s="142"/>
      <c r="P15" s="157"/>
      <c r="Q15" s="141"/>
      <c r="R15" s="142"/>
      <c r="S15" s="152" t="s">
        <v>212</v>
      </c>
      <c r="T15" s="142"/>
    </row>
    <row r="16" spans="1:20" x14ac:dyDescent="0.15">
      <c r="A16" s="151"/>
      <c r="B16" s="188"/>
      <c r="C16" s="189" t="str">
        <f>C2</f>
        <v>Success Criteria</v>
      </c>
      <c r="D16" s="141"/>
      <c r="E16" s="141"/>
      <c r="F16" s="141"/>
      <c r="G16" s="143" t="str">
        <f>G2</f>
        <v>Monthly Status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2"/>
      <c r="S16" s="144" t="s">
        <v>53</v>
      </c>
      <c r="T16" s="142"/>
    </row>
  </sheetData>
  <mergeCells count="71">
    <mergeCell ref="C16:F16"/>
    <mergeCell ref="G16:R16"/>
    <mergeCell ref="S16:T16"/>
    <mergeCell ref="G14:I14"/>
    <mergeCell ref="J14:L14"/>
    <mergeCell ref="M14:O14"/>
    <mergeCell ref="P14:R14"/>
    <mergeCell ref="S14:T14"/>
    <mergeCell ref="G15:I15"/>
    <mergeCell ref="J15:L15"/>
    <mergeCell ref="M15:O15"/>
    <mergeCell ref="P15:R15"/>
    <mergeCell ref="S15:T15"/>
    <mergeCell ref="G12:I12"/>
    <mergeCell ref="J12:L12"/>
    <mergeCell ref="M12:O12"/>
    <mergeCell ref="P12:R12"/>
    <mergeCell ref="S12:T12"/>
    <mergeCell ref="G13:I13"/>
    <mergeCell ref="J13:L13"/>
    <mergeCell ref="M13:O13"/>
    <mergeCell ref="P13:R13"/>
    <mergeCell ref="S13:T13"/>
    <mergeCell ref="G10:I10"/>
    <mergeCell ref="J10:L10"/>
    <mergeCell ref="M10:O10"/>
    <mergeCell ref="P10:R10"/>
    <mergeCell ref="S10:T10"/>
    <mergeCell ref="G11:I11"/>
    <mergeCell ref="J11:L11"/>
    <mergeCell ref="M11:O11"/>
    <mergeCell ref="P11:R11"/>
    <mergeCell ref="S11:T11"/>
    <mergeCell ref="G8:I8"/>
    <mergeCell ref="J8:L8"/>
    <mergeCell ref="M8:O8"/>
    <mergeCell ref="P8:R8"/>
    <mergeCell ref="S8:T8"/>
    <mergeCell ref="G9:I9"/>
    <mergeCell ref="J9:L9"/>
    <mergeCell ref="M9:O9"/>
    <mergeCell ref="P9:R9"/>
    <mergeCell ref="S9:T9"/>
    <mergeCell ref="G6:I6"/>
    <mergeCell ref="J6:L6"/>
    <mergeCell ref="M6:O6"/>
    <mergeCell ref="P6:R6"/>
    <mergeCell ref="S6:T6"/>
    <mergeCell ref="G7:I7"/>
    <mergeCell ref="J7:L7"/>
    <mergeCell ref="M7:O7"/>
    <mergeCell ref="P7:R7"/>
    <mergeCell ref="S7:T7"/>
    <mergeCell ref="G4:I4"/>
    <mergeCell ref="J4:L4"/>
    <mergeCell ref="M4:O4"/>
    <mergeCell ref="P4:R4"/>
    <mergeCell ref="S4:T4"/>
    <mergeCell ref="G5:I5"/>
    <mergeCell ref="J5:L5"/>
    <mergeCell ref="M5:O5"/>
    <mergeCell ref="P5:R5"/>
    <mergeCell ref="S5:T5"/>
    <mergeCell ref="C2:E2"/>
    <mergeCell ref="G2:R2"/>
    <mergeCell ref="S2:T2"/>
    <mergeCell ref="G3:I3"/>
    <mergeCell ref="J3:L3"/>
    <mergeCell ref="M3:O3"/>
    <mergeCell ref="P3:R3"/>
    <mergeCell ref="S3:T3"/>
  </mergeCells>
  <conditionalFormatting sqref="G4:R15">
    <cfRule type="containsText" dxfId="8" priority="1" operator="containsText" text="r">
      <formula>NOT(ISERROR(SEARCH(("r"),(G4))))</formula>
    </cfRule>
  </conditionalFormatting>
  <conditionalFormatting sqref="G4:R15">
    <cfRule type="containsText" dxfId="7" priority="2" operator="containsText" text="y">
      <formula>NOT(ISERROR(SEARCH(("y"),(G4))))</formula>
    </cfRule>
  </conditionalFormatting>
  <conditionalFormatting sqref="G4:R15">
    <cfRule type="containsText" dxfId="6" priority="3" operator="containsText" text="g">
      <formula>NOT(ISERROR(SEARCH(("g"),(G4))))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9FF55-5910-A040-B75E-02D258360368}">
  <dimension ref="A1:T10"/>
  <sheetViews>
    <sheetView workbookViewId="0">
      <selection sqref="A1:T10"/>
    </sheetView>
  </sheetViews>
  <sheetFormatPr baseColWidth="10" defaultRowHeight="13" x14ac:dyDescent="0.15"/>
  <cols>
    <col min="2" max="2" width="38.6640625" customWidth="1"/>
  </cols>
  <sheetData>
    <row r="1" spans="1:20" x14ac:dyDescent="0.1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20" x14ac:dyDescent="0.1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</row>
    <row r="3" spans="1:20" x14ac:dyDescent="0.15">
      <c r="A3" s="138"/>
      <c r="B3" s="138"/>
      <c r="C3" s="140" t="s">
        <v>51</v>
      </c>
      <c r="D3" s="141"/>
      <c r="E3" s="142"/>
      <c r="F3" s="138"/>
      <c r="G3" s="143" t="s">
        <v>183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2"/>
      <c r="S3" s="144" t="s">
        <v>53</v>
      </c>
      <c r="T3" s="142"/>
    </row>
    <row r="4" spans="1:20" ht="14" x14ac:dyDescent="0.15">
      <c r="A4" s="145"/>
      <c r="B4" s="182" t="s">
        <v>100</v>
      </c>
      <c r="C4" s="147" t="s">
        <v>55</v>
      </c>
      <c r="D4" s="148" t="s">
        <v>56</v>
      </c>
      <c r="E4" s="149" t="s">
        <v>57</v>
      </c>
      <c r="F4" s="150"/>
      <c r="G4" s="151">
        <v>1</v>
      </c>
      <c r="H4" s="151">
        <v>2</v>
      </c>
      <c r="I4" s="151">
        <v>3</v>
      </c>
      <c r="J4" s="151">
        <v>4</v>
      </c>
      <c r="K4" s="151">
        <v>5</v>
      </c>
      <c r="L4" s="151">
        <v>6</v>
      </c>
      <c r="M4" s="151">
        <v>7</v>
      </c>
      <c r="N4" s="151">
        <v>8</v>
      </c>
      <c r="O4" s="151">
        <v>9</v>
      </c>
      <c r="P4" s="151">
        <v>10</v>
      </c>
      <c r="Q4" s="151">
        <v>11</v>
      </c>
      <c r="R4" s="151">
        <v>12</v>
      </c>
      <c r="S4" s="152"/>
      <c r="T4" s="142"/>
    </row>
    <row r="5" spans="1:20" x14ac:dyDescent="0.15">
      <c r="A5" s="151"/>
      <c r="B5" s="184" t="s">
        <v>227</v>
      </c>
      <c r="C5" s="155" t="s">
        <v>228</v>
      </c>
      <c r="D5" s="155" t="s">
        <v>229</v>
      </c>
      <c r="E5" s="155" t="s">
        <v>230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2"/>
      <c r="T5" s="142"/>
    </row>
    <row r="6" spans="1:20" x14ac:dyDescent="0.15">
      <c r="A6" s="151"/>
      <c r="B6" s="184" t="s">
        <v>231</v>
      </c>
      <c r="C6" s="155" t="s">
        <v>214</v>
      </c>
      <c r="D6" s="155" t="s">
        <v>232</v>
      </c>
      <c r="E6" s="155" t="s">
        <v>233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2"/>
      <c r="T6" s="142"/>
    </row>
    <row r="7" spans="1:20" x14ac:dyDescent="0.15">
      <c r="A7" s="151"/>
      <c r="B7" s="184" t="s">
        <v>234</v>
      </c>
      <c r="C7" s="155" t="s">
        <v>222</v>
      </c>
      <c r="D7" s="155" t="s">
        <v>235</v>
      </c>
      <c r="E7" s="155" t="s">
        <v>236</v>
      </c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2"/>
      <c r="T7" s="142"/>
    </row>
    <row r="8" spans="1:20" x14ac:dyDescent="0.15">
      <c r="A8" s="151"/>
      <c r="B8" s="184" t="s">
        <v>237</v>
      </c>
      <c r="C8" s="155" t="s">
        <v>222</v>
      </c>
      <c r="D8" s="155" t="s">
        <v>235</v>
      </c>
      <c r="E8" s="193">
        <v>0.05</v>
      </c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2"/>
      <c r="T8" s="142"/>
    </row>
    <row r="9" spans="1:20" x14ac:dyDescent="0.15">
      <c r="A9" s="151"/>
      <c r="B9" s="184"/>
      <c r="C9" s="154"/>
      <c r="D9" s="154"/>
      <c r="E9" s="15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2"/>
      <c r="T9" s="142"/>
    </row>
    <row r="10" spans="1:20" x14ac:dyDescent="0.15">
      <c r="A10" s="151"/>
      <c r="B10" s="143" t="s">
        <v>51</v>
      </c>
      <c r="C10" s="141"/>
      <c r="D10" s="141"/>
      <c r="E10" s="141"/>
      <c r="F10" s="142"/>
      <c r="G10" s="143" t="str">
        <f>G3</f>
        <v>Monthly Status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2"/>
      <c r="S10" s="144" t="s">
        <v>53</v>
      </c>
      <c r="T10" s="142"/>
    </row>
  </sheetData>
  <mergeCells count="12">
    <mergeCell ref="S7:T7"/>
    <mergeCell ref="S8:T8"/>
    <mergeCell ref="S9:T9"/>
    <mergeCell ref="B10:F10"/>
    <mergeCell ref="G10:R10"/>
    <mergeCell ref="S10:T10"/>
    <mergeCell ref="C3:E3"/>
    <mergeCell ref="G3:R3"/>
    <mergeCell ref="S3:T3"/>
    <mergeCell ref="S4:T4"/>
    <mergeCell ref="S5:T5"/>
    <mergeCell ref="S6:T6"/>
  </mergeCells>
  <conditionalFormatting sqref="G5:R9">
    <cfRule type="containsText" dxfId="2" priority="1" operator="containsText" text="r">
      <formula>NOT(ISERROR(SEARCH(("r"),(G5))))</formula>
    </cfRule>
  </conditionalFormatting>
  <conditionalFormatting sqref="G5:R9">
    <cfRule type="containsText" dxfId="1" priority="2" operator="containsText" text="y">
      <formula>NOT(ISERROR(SEARCH(("y"),(G5))))</formula>
    </cfRule>
  </conditionalFormatting>
  <conditionalFormatting sqref="G5:R9">
    <cfRule type="containsText" dxfId="0" priority="3" operator="containsText" text="g">
      <formula>NOT(ISERROR(SEARCH(("g"),(G5))))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E25FB-9815-6F4C-A9E8-4B132CF89BD3}">
  <dimension ref="A1:T10"/>
  <sheetViews>
    <sheetView workbookViewId="0">
      <selection sqref="A1:T10"/>
    </sheetView>
  </sheetViews>
  <sheetFormatPr baseColWidth="10" defaultRowHeight="13" x14ac:dyDescent="0.15"/>
  <cols>
    <col min="2" max="2" width="36.83203125" customWidth="1"/>
  </cols>
  <sheetData>
    <row r="1" spans="1:20" x14ac:dyDescent="0.15">
      <c r="A1" s="190"/>
      <c r="B1" s="190"/>
      <c r="C1" s="191"/>
      <c r="D1" s="191"/>
      <c r="E1" s="191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20" x14ac:dyDescent="0.15">
      <c r="A2" s="190"/>
      <c r="B2" s="190"/>
      <c r="C2" s="191"/>
      <c r="D2" s="191"/>
      <c r="E2" s="191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</row>
    <row r="3" spans="1:20" x14ac:dyDescent="0.15">
      <c r="A3" s="138"/>
      <c r="B3" s="138"/>
      <c r="C3" s="140" t="s">
        <v>51</v>
      </c>
      <c r="D3" s="141"/>
      <c r="E3" s="142"/>
      <c r="F3" s="138"/>
      <c r="G3" s="143" t="s">
        <v>183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2"/>
      <c r="S3" s="144" t="s">
        <v>53</v>
      </c>
      <c r="T3" s="142"/>
    </row>
    <row r="4" spans="1:20" ht="14" x14ac:dyDescent="0.15">
      <c r="A4" s="145"/>
      <c r="B4" s="182" t="s">
        <v>100</v>
      </c>
      <c r="C4" s="147" t="s">
        <v>55</v>
      </c>
      <c r="D4" s="148" t="s">
        <v>56</v>
      </c>
      <c r="E4" s="149" t="s">
        <v>57</v>
      </c>
      <c r="F4" s="150"/>
      <c r="G4" s="151">
        <v>1</v>
      </c>
      <c r="H4" s="151">
        <v>2</v>
      </c>
      <c r="I4" s="151">
        <v>3</v>
      </c>
      <c r="J4" s="151">
        <v>4</v>
      </c>
      <c r="K4" s="151">
        <v>5</v>
      </c>
      <c r="L4" s="151">
        <v>6</v>
      </c>
      <c r="M4" s="151">
        <v>7</v>
      </c>
      <c r="N4" s="151">
        <v>8</v>
      </c>
      <c r="O4" s="151">
        <v>9</v>
      </c>
      <c r="P4" s="151">
        <v>10</v>
      </c>
      <c r="Q4" s="151">
        <v>11</v>
      </c>
      <c r="R4" s="151">
        <v>12</v>
      </c>
      <c r="S4" s="152"/>
      <c r="T4" s="142"/>
    </row>
    <row r="5" spans="1:20" ht="14" x14ac:dyDescent="0.15">
      <c r="A5" s="151"/>
      <c r="B5" s="184" t="s">
        <v>213</v>
      </c>
      <c r="C5" s="154" t="s">
        <v>214</v>
      </c>
      <c r="D5" s="154" t="s">
        <v>215</v>
      </c>
      <c r="E5" s="154" t="s">
        <v>216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2"/>
      <c r="T5" s="142"/>
    </row>
    <row r="6" spans="1:20" ht="28" x14ac:dyDescent="0.15">
      <c r="A6" s="151"/>
      <c r="B6" s="184" t="s">
        <v>217</v>
      </c>
      <c r="C6" s="154" t="s">
        <v>218</v>
      </c>
      <c r="D6" s="154" t="s">
        <v>219</v>
      </c>
      <c r="E6" s="154" t="s">
        <v>220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2"/>
      <c r="T6" s="142"/>
    </row>
    <row r="7" spans="1:20" ht="14" x14ac:dyDescent="0.15">
      <c r="A7" s="151"/>
      <c r="B7" s="184" t="s">
        <v>221</v>
      </c>
      <c r="C7" s="154" t="s">
        <v>222</v>
      </c>
      <c r="D7" s="192">
        <v>0.1</v>
      </c>
      <c r="E7" s="192">
        <v>0.05</v>
      </c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2"/>
      <c r="T7" s="142"/>
    </row>
    <row r="8" spans="1:20" ht="28" x14ac:dyDescent="0.15">
      <c r="A8" s="151"/>
      <c r="B8" s="184" t="s">
        <v>223</v>
      </c>
      <c r="C8" s="154" t="s">
        <v>224</v>
      </c>
      <c r="D8" s="154" t="s">
        <v>225</v>
      </c>
      <c r="E8" s="154" t="s">
        <v>226</v>
      </c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2"/>
      <c r="T8" s="142"/>
    </row>
    <row r="9" spans="1:20" x14ac:dyDescent="0.15">
      <c r="A9" s="151"/>
      <c r="B9" s="184"/>
      <c r="C9" s="154"/>
      <c r="D9" s="154"/>
      <c r="E9" s="15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2"/>
      <c r="T9" s="142"/>
    </row>
    <row r="10" spans="1:20" x14ac:dyDescent="0.15">
      <c r="A10" s="151"/>
      <c r="B10" s="143" t="s">
        <v>51</v>
      </c>
      <c r="C10" s="141"/>
      <c r="D10" s="141"/>
      <c r="E10" s="141"/>
      <c r="F10" s="142"/>
      <c r="G10" s="143" t="str">
        <f>G3</f>
        <v>Monthly Status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2"/>
      <c r="S10" s="144" t="s">
        <v>53</v>
      </c>
      <c r="T10" s="142"/>
    </row>
  </sheetData>
  <mergeCells count="12">
    <mergeCell ref="S7:T7"/>
    <mergeCell ref="S8:T8"/>
    <mergeCell ref="S9:T9"/>
    <mergeCell ref="B10:F10"/>
    <mergeCell ref="G10:R10"/>
    <mergeCell ref="S10:T10"/>
    <mergeCell ref="C3:E3"/>
    <mergeCell ref="G3:R3"/>
    <mergeCell ref="S3:T3"/>
    <mergeCell ref="S4:T4"/>
    <mergeCell ref="S5:T5"/>
    <mergeCell ref="S6:T6"/>
  </mergeCells>
  <conditionalFormatting sqref="G5:R9">
    <cfRule type="containsText" dxfId="5" priority="1" operator="containsText" text="r">
      <formula>NOT(ISERROR(SEARCH(("r"),(G5))))</formula>
    </cfRule>
  </conditionalFormatting>
  <conditionalFormatting sqref="G5:R9">
    <cfRule type="containsText" dxfId="4" priority="2" operator="containsText" text="y">
      <formula>NOT(ISERROR(SEARCH(("y"),(G5))))</formula>
    </cfRule>
  </conditionalFormatting>
  <conditionalFormatting sqref="G5:R9">
    <cfRule type="containsText" dxfId="3" priority="3" operator="containsText" text="g">
      <formula>NOT(ISERROR(SEARCH(("g"),(G5))))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41"/>
  <sheetViews>
    <sheetView workbookViewId="0"/>
  </sheetViews>
  <sheetFormatPr baseColWidth="10" defaultColWidth="12.6640625" defaultRowHeight="12.75" customHeight="1" x14ac:dyDescent="0.15"/>
  <cols>
    <col min="1" max="1" width="40.6640625" customWidth="1"/>
    <col min="2" max="10" width="17.5" customWidth="1"/>
    <col min="11" max="11" width="18.1640625" customWidth="1"/>
    <col min="12" max="14" width="19.33203125" customWidth="1"/>
    <col min="15" max="15" width="18.6640625" customWidth="1"/>
    <col min="16" max="16" width="8.6640625" customWidth="1"/>
  </cols>
  <sheetData>
    <row r="1" spans="1:16" ht="15" customHeight="1" x14ac:dyDescent="0.2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ht="15" customHeight="1" x14ac:dyDescent="0.2">
      <c r="A2" s="1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4"/>
      <c r="P2" s="4"/>
    </row>
    <row r="3" spans="1:16" ht="15" customHeight="1" x14ac:dyDescent="0.2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1:16" ht="15.75" customHeight="1" x14ac:dyDescent="0.2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4"/>
    </row>
    <row r="5" spans="1:16" ht="15.75" customHeight="1" x14ac:dyDescent="0.2">
      <c r="A5" s="7"/>
      <c r="B5" s="8">
        <v>41183</v>
      </c>
      <c r="C5" s="9">
        <f t="shared" ref="C5:N5" si="0">B5+7</f>
        <v>41190</v>
      </c>
      <c r="D5" s="9">
        <f t="shared" si="0"/>
        <v>41197</v>
      </c>
      <c r="E5" s="9">
        <f t="shared" si="0"/>
        <v>41204</v>
      </c>
      <c r="F5" s="9">
        <f t="shared" si="0"/>
        <v>41211</v>
      </c>
      <c r="G5" s="9">
        <f t="shared" si="0"/>
        <v>41218</v>
      </c>
      <c r="H5" s="9">
        <f t="shared" si="0"/>
        <v>41225</v>
      </c>
      <c r="I5" s="9">
        <f t="shared" si="0"/>
        <v>41232</v>
      </c>
      <c r="J5" s="9">
        <f t="shared" si="0"/>
        <v>41239</v>
      </c>
      <c r="K5" s="9">
        <f t="shared" si="0"/>
        <v>41246</v>
      </c>
      <c r="L5" s="9">
        <f t="shared" si="0"/>
        <v>41253</v>
      </c>
      <c r="M5" s="9">
        <f t="shared" si="0"/>
        <v>41260</v>
      </c>
      <c r="N5" s="9">
        <f t="shared" si="0"/>
        <v>41267</v>
      </c>
      <c r="O5" s="10"/>
      <c r="P5" s="11"/>
    </row>
    <row r="6" spans="1:16" ht="15.75" customHeight="1" x14ac:dyDescent="0.2">
      <c r="A6" s="12" t="s">
        <v>0</v>
      </c>
      <c r="B6" s="13">
        <v>41</v>
      </c>
      <c r="C6" s="14">
        <v>42</v>
      </c>
      <c r="D6" s="13">
        <v>43</v>
      </c>
      <c r="E6" s="14">
        <v>44</v>
      </c>
      <c r="F6" s="13">
        <v>45</v>
      </c>
      <c r="G6" s="14">
        <v>46</v>
      </c>
      <c r="H6" s="13">
        <v>47</v>
      </c>
      <c r="I6" s="14">
        <v>48</v>
      </c>
      <c r="J6" s="13">
        <v>49</v>
      </c>
      <c r="K6" s="14">
        <v>50</v>
      </c>
      <c r="L6" s="13">
        <v>51</v>
      </c>
      <c r="M6" s="15">
        <v>52</v>
      </c>
      <c r="N6" s="16"/>
      <c r="O6" s="17" t="s">
        <v>1</v>
      </c>
      <c r="P6" s="18"/>
    </row>
    <row r="7" spans="1:16" ht="15" customHeight="1" x14ac:dyDescent="0.2">
      <c r="A7" s="19" t="s">
        <v>2</v>
      </c>
      <c r="B7" s="20">
        <v>23650</v>
      </c>
      <c r="C7" s="20">
        <v>20850</v>
      </c>
      <c r="D7" s="20">
        <v>22600</v>
      </c>
      <c r="E7" s="20">
        <v>21350</v>
      </c>
      <c r="F7" s="20">
        <v>22600</v>
      </c>
      <c r="G7" s="20">
        <v>25350</v>
      </c>
      <c r="H7" s="20">
        <v>23850</v>
      </c>
      <c r="I7" s="20">
        <v>24150</v>
      </c>
      <c r="J7" s="20">
        <v>24150</v>
      </c>
      <c r="K7" s="20">
        <v>24600</v>
      </c>
      <c r="L7" s="20">
        <v>24600</v>
      </c>
      <c r="M7" s="20">
        <v>24600</v>
      </c>
      <c r="N7" s="20">
        <v>19000</v>
      </c>
      <c r="O7" s="21">
        <f t="shared" ref="O7:O17" si="1">SUM(B7:N7)</f>
        <v>301350</v>
      </c>
      <c r="P7" s="22"/>
    </row>
    <row r="8" spans="1:16" ht="15" customHeight="1" x14ac:dyDescent="0.2">
      <c r="A8" s="23" t="s">
        <v>3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1">
        <f t="shared" si="1"/>
        <v>0</v>
      </c>
      <c r="P8" s="22"/>
    </row>
    <row r="9" spans="1:16" ht="15" customHeight="1" x14ac:dyDescent="0.2">
      <c r="A9" s="23" t="s">
        <v>4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1">
        <f t="shared" si="1"/>
        <v>0</v>
      </c>
      <c r="P9" s="22"/>
    </row>
    <row r="10" spans="1:16" ht="15" customHeight="1" x14ac:dyDescent="0.2">
      <c r="A10" s="23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>
        <f t="shared" si="1"/>
        <v>0</v>
      </c>
      <c r="P10" s="22"/>
    </row>
    <row r="11" spans="1:16" ht="15" customHeight="1" x14ac:dyDescent="0.2">
      <c r="A11" s="19" t="s">
        <v>6</v>
      </c>
      <c r="B11" s="24"/>
      <c r="C11" s="24"/>
      <c r="D11" s="24"/>
      <c r="E11" s="25">
        <v>17400</v>
      </c>
      <c r="F11" s="24"/>
      <c r="G11" s="24"/>
      <c r="H11" s="24"/>
      <c r="I11" s="24"/>
      <c r="J11" s="24"/>
      <c r="K11" s="24"/>
      <c r="L11" s="24"/>
      <c r="M11" s="24"/>
      <c r="N11" s="24"/>
      <c r="O11" s="21">
        <f t="shared" si="1"/>
        <v>17400</v>
      </c>
      <c r="P11" s="22"/>
    </row>
    <row r="12" spans="1:16" ht="15" customHeight="1" x14ac:dyDescent="0.2">
      <c r="A12" s="19" t="s">
        <v>7</v>
      </c>
      <c r="B12" s="25">
        <v>186</v>
      </c>
      <c r="C12" s="25">
        <v>186</v>
      </c>
      <c r="D12" s="25">
        <v>200</v>
      </c>
      <c r="E12" s="25">
        <v>200</v>
      </c>
      <c r="F12" s="25">
        <v>200</v>
      </c>
      <c r="G12" s="25">
        <v>200</v>
      </c>
      <c r="H12" s="25">
        <v>200</v>
      </c>
      <c r="I12" s="25">
        <v>200</v>
      </c>
      <c r="J12" s="25">
        <v>200</v>
      </c>
      <c r="K12" s="25">
        <v>200</v>
      </c>
      <c r="L12" s="25">
        <v>200</v>
      </c>
      <c r="M12" s="25">
        <v>0</v>
      </c>
      <c r="N12" s="25">
        <v>0</v>
      </c>
      <c r="O12" s="21">
        <f t="shared" si="1"/>
        <v>2172</v>
      </c>
      <c r="P12" s="22"/>
    </row>
    <row r="13" spans="1:16" ht="15" customHeight="1" x14ac:dyDescent="0.2">
      <c r="A13" s="19" t="s">
        <v>8</v>
      </c>
      <c r="B13" s="25">
        <v>200</v>
      </c>
      <c r="C13" s="25">
        <v>200</v>
      </c>
      <c r="D13" s="25">
        <v>200</v>
      </c>
      <c r="E13" s="25">
        <v>200</v>
      </c>
      <c r="F13" s="25">
        <v>200</v>
      </c>
      <c r="G13" s="25">
        <v>200</v>
      </c>
      <c r="H13" s="25">
        <v>200</v>
      </c>
      <c r="I13" s="25">
        <v>200</v>
      </c>
      <c r="J13" s="25">
        <v>200</v>
      </c>
      <c r="K13" s="25">
        <v>200</v>
      </c>
      <c r="L13" s="25">
        <v>200</v>
      </c>
      <c r="M13" s="25">
        <v>0</v>
      </c>
      <c r="N13" s="25">
        <v>0</v>
      </c>
      <c r="O13" s="21">
        <f t="shared" si="1"/>
        <v>2200</v>
      </c>
      <c r="P13" s="22"/>
    </row>
    <row r="14" spans="1:16" ht="15" customHeight="1" x14ac:dyDescent="0.2">
      <c r="A14" s="19" t="s">
        <v>9</v>
      </c>
      <c r="B14" s="24"/>
      <c r="C14" s="24"/>
      <c r="D14" s="25">
        <v>685</v>
      </c>
      <c r="E14" s="24"/>
      <c r="F14" s="25">
        <v>0</v>
      </c>
      <c r="G14" s="24"/>
      <c r="H14" s="25">
        <v>685</v>
      </c>
      <c r="I14" s="24"/>
      <c r="J14" s="24"/>
      <c r="K14" s="24"/>
      <c r="L14" s="25">
        <v>685</v>
      </c>
      <c r="M14" s="24"/>
      <c r="N14" s="25">
        <v>0</v>
      </c>
      <c r="O14" s="21">
        <f t="shared" si="1"/>
        <v>2055</v>
      </c>
      <c r="P14" s="22"/>
    </row>
    <row r="15" spans="1:16" ht="15" customHeight="1" x14ac:dyDescent="0.2">
      <c r="A15" s="19" t="s">
        <v>10</v>
      </c>
      <c r="B15" s="25">
        <v>164</v>
      </c>
      <c r="C15" s="25">
        <v>164</v>
      </c>
      <c r="D15" s="25">
        <v>164</v>
      </c>
      <c r="E15" s="25">
        <v>164</v>
      </c>
      <c r="F15" s="25">
        <v>164</v>
      </c>
      <c r="G15" s="25">
        <v>164</v>
      </c>
      <c r="H15" s="25">
        <v>164</v>
      </c>
      <c r="I15" s="25">
        <v>164</v>
      </c>
      <c r="J15" s="25">
        <v>164</v>
      </c>
      <c r="K15" s="25">
        <v>164</v>
      </c>
      <c r="L15" s="25">
        <v>164</v>
      </c>
      <c r="M15" s="25">
        <v>0</v>
      </c>
      <c r="N15" s="25">
        <v>0</v>
      </c>
      <c r="O15" s="21">
        <f t="shared" si="1"/>
        <v>1804</v>
      </c>
      <c r="P15" s="22"/>
    </row>
    <row r="16" spans="1:16" ht="15" customHeight="1" x14ac:dyDescent="0.2">
      <c r="A16" s="23" t="s">
        <v>11</v>
      </c>
      <c r="B16" s="24"/>
      <c r="C16" s="24"/>
      <c r="D16" s="25">
        <v>385</v>
      </c>
      <c r="E16" s="25">
        <v>385</v>
      </c>
      <c r="F16" s="25">
        <v>385</v>
      </c>
      <c r="G16" s="25">
        <v>385</v>
      </c>
      <c r="H16" s="25">
        <v>385</v>
      </c>
      <c r="I16" s="25">
        <v>385</v>
      </c>
      <c r="J16" s="25">
        <v>385</v>
      </c>
      <c r="K16" s="25">
        <v>385</v>
      </c>
      <c r="L16" s="25">
        <v>385</v>
      </c>
      <c r="M16" s="25">
        <v>0</v>
      </c>
      <c r="N16" s="25">
        <v>0</v>
      </c>
      <c r="O16" s="21">
        <f t="shared" si="1"/>
        <v>3465</v>
      </c>
      <c r="P16" s="22"/>
    </row>
    <row r="17" spans="1:16" ht="15" customHeight="1" x14ac:dyDescent="0.2">
      <c r="A17" s="26" t="s">
        <v>12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1">
        <f t="shared" si="1"/>
        <v>0</v>
      </c>
      <c r="P17" s="18"/>
    </row>
    <row r="18" spans="1:16" ht="15" customHeight="1" x14ac:dyDescent="0.2">
      <c r="A18" s="28" t="s">
        <v>13</v>
      </c>
      <c r="B18" s="29">
        <f t="shared" ref="B18:L18" si="2">SUM(B7:B13)</f>
        <v>24036</v>
      </c>
      <c r="C18" s="29">
        <f t="shared" si="2"/>
        <v>21236</v>
      </c>
      <c r="D18" s="29">
        <f t="shared" si="2"/>
        <v>23000</v>
      </c>
      <c r="E18" s="29">
        <f t="shared" si="2"/>
        <v>39150</v>
      </c>
      <c r="F18" s="29">
        <f t="shared" si="2"/>
        <v>23000</v>
      </c>
      <c r="G18" s="29">
        <f t="shared" si="2"/>
        <v>25750</v>
      </c>
      <c r="H18" s="29">
        <f t="shared" si="2"/>
        <v>24250</v>
      </c>
      <c r="I18" s="29">
        <f t="shared" si="2"/>
        <v>24550</v>
      </c>
      <c r="J18" s="29">
        <f t="shared" si="2"/>
        <v>24550</v>
      </c>
      <c r="K18" s="29">
        <f t="shared" si="2"/>
        <v>25000</v>
      </c>
      <c r="L18" s="29">
        <f t="shared" si="2"/>
        <v>25000</v>
      </c>
      <c r="M18" s="29">
        <f t="shared" ref="M18:N18" si="3">SUM(M7:M14)</f>
        <v>24600</v>
      </c>
      <c r="N18" s="29">
        <f t="shared" si="3"/>
        <v>19000</v>
      </c>
      <c r="O18" s="30">
        <f>+SUM(O7:O17)</f>
        <v>330446</v>
      </c>
      <c r="P18" s="22"/>
    </row>
    <row r="19" spans="1:16" ht="15" customHeight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1"/>
      <c r="P19" s="11"/>
    </row>
    <row r="20" spans="1:16" ht="15" customHeight="1" x14ac:dyDescent="0.2">
      <c r="A20" s="32" t="s">
        <v>14</v>
      </c>
      <c r="B20" s="33">
        <v>0</v>
      </c>
      <c r="C20" s="33">
        <v>0</v>
      </c>
      <c r="D20" s="33">
        <v>0</v>
      </c>
      <c r="E20" s="33">
        <v>2</v>
      </c>
      <c r="F20" s="33">
        <v>1</v>
      </c>
      <c r="G20" s="33">
        <v>0.5</v>
      </c>
      <c r="H20" s="33">
        <v>0.5</v>
      </c>
      <c r="I20" s="33">
        <v>0.5</v>
      </c>
      <c r="J20" s="33">
        <v>0.5</v>
      </c>
      <c r="K20" s="33">
        <v>0.5</v>
      </c>
      <c r="L20" s="33">
        <v>0.5</v>
      </c>
      <c r="M20" s="33">
        <v>0.5</v>
      </c>
      <c r="N20" s="34"/>
      <c r="O20" s="35">
        <f>SUM(B20:M20)</f>
        <v>6.5</v>
      </c>
      <c r="P20" s="11"/>
    </row>
    <row r="21" spans="1:16" ht="15" customHeight="1" x14ac:dyDescent="0.2">
      <c r="A21" s="36" t="s">
        <v>15</v>
      </c>
      <c r="B21" s="37">
        <v>350</v>
      </c>
      <c r="C21" s="37">
        <v>350</v>
      </c>
      <c r="D21" s="37">
        <v>350</v>
      </c>
      <c r="E21" s="37">
        <v>350</v>
      </c>
      <c r="F21" s="37">
        <v>350</v>
      </c>
      <c r="G21" s="37">
        <v>350</v>
      </c>
      <c r="H21" s="37">
        <v>350</v>
      </c>
      <c r="I21" s="37">
        <v>350</v>
      </c>
      <c r="J21" s="37">
        <v>350</v>
      </c>
      <c r="K21" s="37">
        <v>350</v>
      </c>
      <c r="L21" s="37">
        <v>350</v>
      </c>
      <c r="M21" s="37">
        <v>350</v>
      </c>
      <c r="N21" s="31"/>
      <c r="O21" s="21"/>
      <c r="P21" s="11"/>
    </row>
    <row r="22" spans="1:16" ht="15.75" customHeight="1" x14ac:dyDescent="0.2">
      <c r="A22" s="32" t="s">
        <v>16</v>
      </c>
      <c r="B22" s="38">
        <f t="shared" ref="B22:M22" si="4">SUM(B7/B21)</f>
        <v>67.571428571428569</v>
      </c>
      <c r="C22" s="38">
        <f t="shared" si="4"/>
        <v>59.571428571428569</v>
      </c>
      <c r="D22" s="38">
        <f t="shared" si="4"/>
        <v>64.571428571428569</v>
      </c>
      <c r="E22" s="38">
        <f t="shared" si="4"/>
        <v>61</v>
      </c>
      <c r="F22" s="38">
        <f t="shared" si="4"/>
        <v>64.571428571428569</v>
      </c>
      <c r="G22" s="38">
        <f t="shared" si="4"/>
        <v>72.428571428571431</v>
      </c>
      <c r="H22" s="38">
        <f t="shared" si="4"/>
        <v>68.142857142857139</v>
      </c>
      <c r="I22" s="38">
        <f t="shared" si="4"/>
        <v>69</v>
      </c>
      <c r="J22" s="38">
        <f t="shared" si="4"/>
        <v>69</v>
      </c>
      <c r="K22" s="38">
        <f t="shared" si="4"/>
        <v>70.285714285714292</v>
      </c>
      <c r="L22" s="38">
        <f t="shared" si="4"/>
        <v>70.285714285714292</v>
      </c>
      <c r="M22" s="38">
        <f t="shared" si="4"/>
        <v>70.285714285714292</v>
      </c>
      <c r="N22" s="38"/>
      <c r="O22" s="35">
        <f>SUM(B22:L22)</f>
        <v>736.42857142857156</v>
      </c>
      <c r="P22" s="11"/>
    </row>
    <row r="23" spans="1:16" ht="15" customHeight="1" x14ac:dyDescent="0.2">
      <c r="A23" s="28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0"/>
      <c r="P23" s="11"/>
    </row>
    <row r="24" spans="1:16" ht="15" customHeight="1" x14ac:dyDescent="0.2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1"/>
      <c r="P24" s="11"/>
    </row>
    <row r="25" spans="1:16" ht="26.25" customHeight="1" x14ac:dyDescent="0.2">
      <c r="A25" s="42" t="s">
        <v>18</v>
      </c>
      <c r="B25" s="43">
        <v>1</v>
      </c>
      <c r="C25" s="43">
        <v>1</v>
      </c>
      <c r="D25" s="43">
        <v>1</v>
      </c>
      <c r="E25" s="43">
        <v>1</v>
      </c>
      <c r="F25" s="43">
        <v>1</v>
      </c>
      <c r="G25" s="43">
        <v>1</v>
      </c>
      <c r="H25" s="43">
        <v>1</v>
      </c>
      <c r="I25" s="43">
        <v>1</v>
      </c>
      <c r="J25" s="43">
        <v>1</v>
      </c>
      <c r="K25" s="43">
        <v>1</v>
      </c>
      <c r="L25" s="38"/>
      <c r="M25" s="38"/>
      <c r="N25" s="38"/>
      <c r="O25" s="35">
        <f t="shared" ref="O25:O28" si="5">SUM(B25:L25)</f>
        <v>10</v>
      </c>
      <c r="P25" s="11"/>
    </row>
    <row r="26" spans="1:16" ht="15" customHeight="1" x14ac:dyDescent="0.2">
      <c r="A26" s="36" t="s">
        <v>19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4">
        <f t="shared" si="5"/>
        <v>0</v>
      </c>
      <c r="P26" s="11"/>
    </row>
    <row r="27" spans="1:16" ht="26.25" customHeight="1" x14ac:dyDescent="0.2">
      <c r="A27" s="42" t="s">
        <v>20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5">
        <f t="shared" si="5"/>
        <v>0</v>
      </c>
      <c r="P27" s="11"/>
    </row>
    <row r="28" spans="1:16" ht="15" customHeight="1" x14ac:dyDescent="0.2">
      <c r="A28" s="36" t="s">
        <v>21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4">
        <f t="shared" si="5"/>
        <v>0</v>
      </c>
      <c r="P28" s="11"/>
    </row>
    <row r="29" spans="1:16" ht="15" customHeight="1" x14ac:dyDescent="0.2">
      <c r="A29" s="42" t="s">
        <v>22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11"/>
    </row>
    <row r="30" spans="1:16" ht="15" customHeight="1" x14ac:dyDescent="0.2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1"/>
      <c r="P30" s="11"/>
    </row>
    <row r="31" spans="1:16" ht="15" customHeight="1" x14ac:dyDescent="0.2">
      <c r="A31" s="28" t="s">
        <v>23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0"/>
      <c r="P31" s="11"/>
    </row>
    <row r="32" spans="1:16" ht="15" customHeight="1" x14ac:dyDescent="0.2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1"/>
      <c r="P32" s="11"/>
    </row>
    <row r="33" spans="1:16" ht="15" customHeight="1" x14ac:dyDescent="0.2">
      <c r="A33" s="4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47"/>
      <c r="P33" s="11"/>
    </row>
    <row r="34" spans="1:16" ht="15" customHeight="1" x14ac:dyDescent="0.2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1"/>
      <c r="P34" s="11"/>
    </row>
    <row r="35" spans="1:16" ht="15" customHeight="1" x14ac:dyDescent="0.2">
      <c r="A35" s="4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7"/>
      <c r="P35" s="11"/>
    </row>
    <row r="36" spans="1:16" ht="15" customHeight="1" x14ac:dyDescent="0.2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1"/>
      <c r="P36" s="11"/>
    </row>
    <row r="37" spans="1:16" ht="15" customHeight="1" x14ac:dyDescent="0.2">
      <c r="A37" s="46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7"/>
      <c r="P37" s="11"/>
    </row>
    <row r="38" spans="1:16" ht="15" customHeight="1" x14ac:dyDescent="0.2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1"/>
      <c r="P38" s="11"/>
    </row>
    <row r="39" spans="1:16" ht="15" customHeight="1" x14ac:dyDescent="0.2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1"/>
      <c r="P39" s="11"/>
    </row>
    <row r="40" spans="1:16" ht="15" customHeight="1" x14ac:dyDescent="0.2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1"/>
      <c r="P40" s="11"/>
    </row>
    <row r="41" spans="1:16" ht="15" customHeight="1" x14ac:dyDescent="0.2">
      <c r="A41" s="46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11"/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B41"/>
  <sheetViews>
    <sheetView workbookViewId="0"/>
  </sheetViews>
  <sheetFormatPr baseColWidth="10" defaultColWidth="12.6640625" defaultRowHeight="12.75" customHeight="1" x14ac:dyDescent="0.15"/>
  <cols>
    <col min="1" max="1" width="40.1640625" customWidth="1"/>
    <col min="2" max="2" width="18.1640625" customWidth="1"/>
    <col min="3" max="54" width="16.5" customWidth="1"/>
  </cols>
  <sheetData>
    <row r="1" spans="1:54" ht="18" customHeight="1" x14ac:dyDescent="0.2">
      <c r="A1" s="48" t="s">
        <v>24</v>
      </c>
      <c r="B1" s="4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0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0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50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ht="15" customHeight="1" x14ac:dyDescent="0.15">
      <c r="A2" s="51"/>
      <c r="B2" s="52" t="s">
        <v>0</v>
      </c>
      <c r="C2" s="53" t="s">
        <v>25</v>
      </c>
      <c r="D2" s="53" t="s">
        <v>25</v>
      </c>
      <c r="E2" s="53" t="s">
        <v>25</v>
      </c>
      <c r="F2" s="53" t="s">
        <v>25</v>
      </c>
      <c r="G2" s="53" t="s">
        <v>25</v>
      </c>
      <c r="H2" s="53" t="s">
        <v>25</v>
      </c>
      <c r="I2" s="53" t="s">
        <v>25</v>
      </c>
      <c r="J2" s="53" t="s">
        <v>25</v>
      </c>
      <c r="K2" s="53" t="s">
        <v>25</v>
      </c>
      <c r="L2" s="53" t="s">
        <v>25</v>
      </c>
      <c r="M2" s="53" t="s">
        <v>25</v>
      </c>
      <c r="N2" s="54" t="s">
        <v>25</v>
      </c>
      <c r="O2" s="53" t="s">
        <v>25</v>
      </c>
      <c r="P2" s="53" t="s">
        <v>25</v>
      </c>
      <c r="Q2" s="53" t="s">
        <v>0</v>
      </c>
      <c r="R2" s="53" t="s">
        <v>25</v>
      </c>
      <c r="S2" s="53" t="s">
        <v>25</v>
      </c>
      <c r="T2" s="53" t="s">
        <v>25</v>
      </c>
      <c r="U2" s="53" t="s">
        <v>25</v>
      </c>
      <c r="V2" s="53" t="s">
        <v>25</v>
      </c>
      <c r="W2" s="53" t="s">
        <v>25</v>
      </c>
      <c r="X2" s="53" t="s">
        <v>25</v>
      </c>
      <c r="Y2" s="53" t="s">
        <v>25</v>
      </c>
      <c r="Z2" s="53" t="s">
        <v>25</v>
      </c>
      <c r="AA2" s="54" t="s">
        <v>25</v>
      </c>
      <c r="AB2" s="53" t="s">
        <v>25</v>
      </c>
      <c r="AC2" s="53" t="s">
        <v>25</v>
      </c>
      <c r="AD2" s="53" t="s">
        <v>25</v>
      </c>
      <c r="AE2" s="53" t="s">
        <v>25</v>
      </c>
      <c r="AF2" s="53" t="s">
        <v>25</v>
      </c>
      <c r="AG2" s="53" t="s">
        <v>25</v>
      </c>
      <c r="AH2" s="53" t="s">
        <v>25</v>
      </c>
      <c r="AI2" s="53" t="s">
        <v>25</v>
      </c>
      <c r="AJ2" s="53" t="s">
        <v>25</v>
      </c>
      <c r="AK2" s="53" t="s">
        <v>25</v>
      </c>
      <c r="AL2" s="53" t="s">
        <v>25</v>
      </c>
      <c r="AM2" s="53" t="s">
        <v>25</v>
      </c>
      <c r="AN2" s="54" t="s">
        <v>25</v>
      </c>
      <c r="AO2" s="53" t="s">
        <v>25</v>
      </c>
      <c r="AP2" s="53" t="s">
        <v>25</v>
      </c>
      <c r="AQ2" s="53" t="s">
        <v>25</v>
      </c>
      <c r="AR2" s="53" t="s">
        <v>25</v>
      </c>
      <c r="AS2" s="53" t="s">
        <v>25</v>
      </c>
      <c r="AT2" s="53" t="s">
        <v>25</v>
      </c>
      <c r="AU2" s="53" t="s">
        <v>25</v>
      </c>
      <c r="AV2" s="53" t="s">
        <v>25</v>
      </c>
      <c r="AW2" s="53" t="s">
        <v>25</v>
      </c>
      <c r="AX2" s="53" t="s">
        <v>25</v>
      </c>
      <c r="AY2" s="53" t="s">
        <v>25</v>
      </c>
      <c r="AZ2" s="53" t="s">
        <v>25</v>
      </c>
      <c r="BA2" s="53" t="s">
        <v>25</v>
      </c>
      <c r="BB2" s="55" t="s">
        <v>26</v>
      </c>
    </row>
    <row r="3" spans="1:54" ht="15" customHeight="1" x14ac:dyDescent="0.15">
      <c r="A3" s="56"/>
      <c r="B3" s="52">
        <v>1</v>
      </c>
      <c r="C3" s="57">
        <f t="shared" ref="C3:BA3" si="0">SUM(B3+1)</f>
        <v>2</v>
      </c>
      <c r="D3" s="57">
        <f t="shared" si="0"/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8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8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f t="shared" si="0"/>
        <v>30</v>
      </c>
      <c r="AF3" s="57">
        <f t="shared" si="0"/>
        <v>31</v>
      </c>
      <c r="AG3" s="57">
        <f t="shared" si="0"/>
        <v>32</v>
      </c>
      <c r="AH3" s="57">
        <f t="shared" si="0"/>
        <v>33</v>
      </c>
      <c r="AI3" s="57">
        <f t="shared" si="0"/>
        <v>34</v>
      </c>
      <c r="AJ3" s="57">
        <f t="shared" si="0"/>
        <v>35</v>
      </c>
      <c r="AK3" s="57">
        <f t="shared" si="0"/>
        <v>36</v>
      </c>
      <c r="AL3" s="57">
        <f t="shared" si="0"/>
        <v>37</v>
      </c>
      <c r="AM3" s="57">
        <f t="shared" si="0"/>
        <v>38</v>
      </c>
      <c r="AN3" s="58">
        <f t="shared" si="0"/>
        <v>39</v>
      </c>
      <c r="AO3" s="57">
        <f t="shared" si="0"/>
        <v>40</v>
      </c>
      <c r="AP3" s="57">
        <f t="shared" si="0"/>
        <v>41</v>
      </c>
      <c r="AQ3" s="57">
        <f t="shared" si="0"/>
        <v>42</v>
      </c>
      <c r="AR3" s="57">
        <f t="shared" si="0"/>
        <v>43</v>
      </c>
      <c r="AS3" s="57">
        <f t="shared" si="0"/>
        <v>44</v>
      </c>
      <c r="AT3" s="57">
        <f t="shared" si="0"/>
        <v>45</v>
      </c>
      <c r="AU3" s="57">
        <f t="shared" si="0"/>
        <v>46</v>
      </c>
      <c r="AV3" s="57">
        <f t="shared" si="0"/>
        <v>47</v>
      </c>
      <c r="AW3" s="57">
        <f t="shared" si="0"/>
        <v>48</v>
      </c>
      <c r="AX3" s="57">
        <f t="shared" si="0"/>
        <v>49</v>
      </c>
      <c r="AY3" s="57">
        <f t="shared" si="0"/>
        <v>50</v>
      </c>
      <c r="AZ3" s="57">
        <f t="shared" si="0"/>
        <v>51</v>
      </c>
      <c r="BA3" s="57">
        <f t="shared" si="0"/>
        <v>52</v>
      </c>
      <c r="BB3" s="3"/>
    </row>
    <row r="4" spans="1:54" ht="15" customHeight="1" x14ac:dyDescent="0.15">
      <c r="A4" s="51"/>
      <c r="B4" s="4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50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50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ht="15.75" customHeight="1" x14ac:dyDescent="0.15">
      <c r="A5" s="59" t="s">
        <v>27</v>
      </c>
      <c r="B5" s="6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1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1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61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15.75" customHeight="1" x14ac:dyDescent="0.15">
      <c r="A6" s="62" t="s">
        <v>28</v>
      </c>
      <c r="B6" s="8">
        <v>41274</v>
      </c>
      <c r="C6" s="9">
        <f t="shared" ref="C6:BA6" si="1">SUM(B6+7)</f>
        <v>41281</v>
      </c>
      <c r="D6" s="9">
        <f t="shared" si="1"/>
        <v>41288</v>
      </c>
      <c r="E6" s="9">
        <f t="shared" si="1"/>
        <v>41295</v>
      </c>
      <c r="F6" s="9">
        <f t="shared" si="1"/>
        <v>41302</v>
      </c>
      <c r="G6" s="9">
        <f t="shared" si="1"/>
        <v>41309</v>
      </c>
      <c r="H6" s="9">
        <f t="shared" si="1"/>
        <v>41316</v>
      </c>
      <c r="I6" s="9">
        <f t="shared" si="1"/>
        <v>41323</v>
      </c>
      <c r="J6" s="9">
        <f t="shared" si="1"/>
        <v>41330</v>
      </c>
      <c r="K6" s="9">
        <f t="shared" si="1"/>
        <v>41337</v>
      </c>
      <c r="L6" s="9">
        <f t="shared" si="1"/>
        <v>41344</v>
      </c>
      <c r="M6" s="9">
        <f t="shared" si="1"/>
        <v>41351</v>
      </c>
      <c r="N6" s="63">
        <f t="shared" si="1"/>
        <v>41358</v>
      </c>
      <c r="O6" s="9">
        <f t="shared" si="1"/>
        <v>41365</v>
      </c>
      <c r="P6" s="9">
        <f t="shared" si="1"/>
        <v>41372</v>
      </c>
      <c r="Q6" s="9">
        <f t="shared" si="1"/>
        <v>41379</v>
      </c>
      <c r="R6" s="9">
        <f t="shared" si="1"/>
        <v>41386</v>
      </c>
      <c r="S6" s="9">
        <f t="shared" si="1"/>
        <v>41393</v>
      </c>
      <c r="T6" s="9">
        <f t="shared" si="1"/>
        <v>41400</v>
      </c>
      <c r="U6" s="9">
        <f t="shared" si="1"/>
        <v>41407</v>
      </c>
      <c r="V6" s="9">
        <f t="shared" si="1"/>
        <v>41414</v>
      </c>
      <c r="W6" s="9">
        <f t="shared" si="1"/>
        <v>41421</v>
      </c>
      <c r="X6" s="9">
        <f t="shared" si="1"/>
        <v>41428</v>
      </c>
      <c r="Y6" s="9">
        <f t="shared" si="1"/>
        <v>41435</v>
      </c>
      <c r="Z6" s="9">
        <f t="shared" si="1"/>
        <v>41442</v>
      </c>
      <c r="AA6" s="63">
        <f t="shared" si="1"/>
        <v>41449</v>
      </c>
      <c r="AB6" s="9">
        <f t="shared" si="1"/>
        <v>41456</v>
      </c>
      <c r="AC6" s="9">
        <f t="shared" si="1"/>
        <v>41463</v>
      </c>
      <c r="AD6" s="9">
        <f t="shared" si="1"/>
        <v>41470</v>
      </c>
      <c r="AE6" s="9">
        <f t="shared" si="1"/>
        <v>41477</v>
      </c>
      <c r="AF6" s="9">
        <f t="shared" si="1"/>
        <v>41484</v>
      </c>
      <c r="AG6" s="9">
        <f t="shared" si="1"/>
        <v>41491</v>
      </c>
      <c r="AH6" s="9">
        <f t="shared" si="1"/>
        <v>41498</v>
      </c>
      <c r="AI6" s="9">
        <f t="shared" si="1"/>
        <v>41505</v>
      </c>
      <c r="AJ6" s="9">
        <f t="shared" si="1"/>
        <v>41512</v>
      </c>
      <c r="AK6" s="9">
        <f t="shared" si="1"/>
        <v>41519</v>
      </c>
      <c r="AL6" s="9">
        <f t="shared" si="1"/>
        <v>41526</v>
      </c>
      <c r="AM6" s="9">
        <f t="shared" si="1"/>
        <v>41533</v>
      </c>
      <c r="AN6" s="63">
        <f t="shared" si="1"/>
        <v>41540</v>
      </c>
      <c r="AO6" s="9">
        <f t="shared" si="1"/>
        <v>41547</v>
      </c>
      <c r="AP6" s="9">
        <f t="shared" si="1"/>
        <v>41554</v>
      </c>
      <c r="AQ6" s="9">
        <f t="shared" si="1"/>
        <v>41561</v>
      </c>
      <c r="AR6" s="9">
        <f t="shared" si="1"/>
        <v>41568</v>
      </c>
      <c r="AS6" s="9">
        <f t="shared" si="1"/>
        <v>41575</v>
      </c>
      <c r="AT6" s="9">
        <f t="shared" si="1"/>
        <v>41582</v>
      </c>
      <c r="AU6" s="9">
        <f t="shared" si="1"/>
        <v>41589</v>
      </c>
      <c r="AV6" s="9">
        <f t="shared" si="1"/>
        <v>41596</v>
      </c>
      <c r="AW6" s="9">
        <f t="shared" si="1"/>
        <v>41603</v>
      </c>
      <c r="AX6" s="9">
        <f t="shared" si="1"/>
        <v>41610</v>
      </c>
      <c r="AY6" s="9">
        <f t="shared" si="1"/>
        <v>41617</v>
      </c>
      <c r="AZ6" s="9">
        <f t="shared" si="1"/>
        <v>41624</v>
      </c>
      <c r="BA6" s="9">
        <f t="shared" si="1"/>
        <v>41631</v>
      </c>
      <c r="BB6" s="64" t="s">
        <v>29</v>
      </c>
    </row>
    <row r="7" spans="1:54" ht="15" customHeight="1" x14ac:dyDescent="0.2">
      <c r="A7" s="19" t="s">
        <v>2</v>
      </c>
      <c r="B7" s="65">
        <v>21491</v>
      </c>
      <c r="C7" s="24">
        <f>SUM(18200-81)</f>
        <v>18119</v>
      </c>
      <c r="D7" s="24">
        <f>SUM(21528+350)-81</f>
        <v>21797</v>
      </c>
      <c r="E7" s="24">
        <f>SUM(19850+350)-81</f>
        <v>20119</v>
      </c>
      <c r="F7" s="24">
        <f>SUM(23500+350)-81</f>
        <v>23769</v>
      </c>
      <c r="G7" s="24">
        <f>SUM(E7+350)-81</f>
        <v>20388</v>
      </c>
      <c r="H7" s="24">
        <f>SUM(21250+350)-81</f>
        <v>21519</v>
      </c>
      <c r="I7" s="24">
        <f>SUM(G7+350)-81</f>
        <v>20657</v>
      </c>
      <c r="J7" s="24">
        <f>SUM(21350+350)-81</f>
        <v>21619</v>
      </c>
      <c r="K7" s="24">
        <f>SUM(I7+350)-81</f>
        <v>20926</v>
      </c>
      <c r="L7" s="24">
        <f>SUM(21750+350)-81</f>
        <v>22019</v>
      </c>
      <c r="M7" s="24">
        <f>SUM(L7+350)-81</f>
        <v>22288</v>
      </c>
      <c r="N7" s="66">
        <f>SUM(23591+350)-81</f>
        <v>23860</v>
      </c>
      <c r="O7" s="24">
        <f>SUM(22254+350)-81</f>
        <v>22523</v>
      </c>
      <c r="P7" s="24">
        <f t="shared" ref="P7:S7" si="2">SUM(O7+350)-81</f>
        <v>22792</v>
      </c>
      <c r="Q7" s="24">
        <f t="shared" si="2"/>
        <v>23061</v>
      </c>
      <c r="R7" s="24">
        <f t="shared" si="2"/>
        <v>23330</v>
      </c>
      <c r="S7" s="24">
        <f t="shared" si="2"/>
        <v>23599</v>
      </c>
      <c r="T7" s="24">
        <f>SUM(23654+350)-81</f>
        <v>23923</v>
      </c>
      <c r="U7" s="24">
        <f t="shared" ref="U7:W7" si="3">SUM(T7+350)-81</f>
        <v>24192</v>
      </c>
      <c r="V7" s="24">
        <f t="shared" si="3"/>
        <v>24461</v>
      </c>
      <c r="W7" s="24">
        <f t="shared" si="3"/>
        <v>24730</v>
      </c>
      <c r="X7" s="24">
        <f>SUM(24704+350)-81</f>
        <v>24973</v>
      </c>
      <c r="Y7" s="24">
        <f t="shared" ref="Y7:AI7" si="4">SUM(X7+350)-81</f>
        <v>25242</v>
      </c>
      <c r="Z7" s="24">
        <f t="shared" si="4"/>
        <v>25511</v>
      </c>
      <c r="AA7" s="66">
        <f t="shared" si="4"/>
        <v>25780</v>
      </c>
      <c r="AB7" s="24">
        <f t="shared" si="4"/>
        <v>26049</v>
      </c>
      <c r="AC7" s="24">
        <f t="shared" si="4"/>
        <v>26318</v>
      </c>
      <c r="AD7" s="24">
        <f t="shared" si="4"/>
        <v>26587</v>
      </c>
      <c r="AE7" s="24">
        <f t="shared" si="4"/>
        <v>26856</v>
      </c>
      <c r="AF7" s="24">
        <f t="shared" si="4"/>
        <v>27125</v>
      </c>
      <c r="AG7" s="24">
        <f t="shared" si="4"/>
        <v>27394</v>
      </c>
      <c r="AH7" s="24">
        <f t="shared" si="4"/>
        <v>27663</v>
      </c>
      <c r="AI7" s="24">
        <f t="shared" si="4"/>
        <v>27932</v>
      </c>
      <c r="AJ7" s="24">
        <f>SUM(28904-81)</f>
        <v>28823</v>
      </c>
      <c r="AK7" s="24">
        <f t="shared" ref="AK7:AP7" si="5">SUM(AJ7)-81</f>
        <v>28742</v>
      </c>
      <c r="AL7" s="24">
        <f t="shared" si="5"/>
        <v>28661</v>
      </c>
      <c r="AM7" s="24">
        <f t="shared" si="5"/>
        <v>28580</v>
      </c>
      <c r="AN7" s="24">
        <f t="shared" si="5"/>
        <v>28499</v>
      </c>
      <c r="AO7" s="24">
        <f t="shared" si="5"/>
        <v>28418</v>
      </c>
      <c r="AP7" s="24">
        <f t="shared" si="5"/>
        <v>28337</v>
      </c>
      <c r="AQ7" s="24">
        <f>SUM(AP7+350)-81</f>
        <v>28606</v>
      </c>
      <c r="AR7" s="24">
        <f>SUM(AQ7)-81</f>
        <v>28525</v>
      </c>
      <c r="AS7" s="24">
        <f t="shared" ref="AS7:AU7" si="6">SUM(AR7+350)-81</f>
        <v>28794</v>
      </c>
      <c r="AT7" s="24">
        <f t="shared" si="6"/>
        <v>29063</v>
      </c>
      <c r="AU7" s="24">
        <f t="shared" si="6"/>
        <v>29332</v>
      </c>
      <c r="AV7" s="24">
        <f t="shared" ref="AV7:AX7" si="7">SUM(AU7)-81</f>
        <v>29251</v>
      </c>
      <c r="AW7" s="24">
        <f t="shared" si="7"/>
        <v>29170</v>
      </c>
      <c r="AX7" s="24">
        <f t="shared" si="7"/>
        <v>29089</v>
      </c>
      <c r="AY7" s="24">
        <f>SUM(25500-81)</f>
        <v>25419</v>
      </c>
      <c r="AZ7" s="24">
        <f>SUM(22000-81)</f>
        <v>21919</v>
      </c>
      <c r="BA7" s="24">
        <f>SUM(13500-81)</f>
        <v>13419</v>
      </c>
      <c r="BB7" s="24">
        <f t="shared" ref="BB7:BB18" si="8">SUM(B7:BA7)</f>
        <v>1301259</v>
      </c>
    </row>
    <row r="8" spans="1:54" ht="15" customHeight="1" x14ac:dyDescent="0.2">
      <c r="A8" s="23" t="s">
        <v>5</v>
      </c>
      <c r="B8" s="67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66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66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66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66"/>
      <c r="BB8" s="24">
        <f t="shared" si="8"/>
        <v>0</v>
      </c>
    </row>
    <row r="9" spans="1:54" ht="15" customHeight="1" x14ac:dyDescent="0.2">
      <c r="A9" s="19" t="s">
        <v>6</v>
      </c>
      <c r="B9" s="67"/>
      <c r="C9" s="24"/>
      <c r="D9" s="24"/>
      <c r="E9" s="24"/>
      <c r="F9" s="24"/>
      <c r="G9" s="24"/>
      <c r="H9" s="24"/>
      <c r="I9" s="24"/>
      <c r="J9" s="24"/>
      <c r="K9" s="24"/>
      <c r="L9" s="25">
        <v>7500</v>
      </c>
      <c r="M9" s="25">
        <v>0</v>
      </c>
      <c r="N9" s="66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66"/>
      <c r="AB9" s="24"/>
      <c r="AC9" s="24"/>
      <c r="AD9" s="25">
        <v>15000</v>
      </c>
      <c r="AE9" s="24"/>
      <c r="AF9" s="24"/>
      <c r="AG9" s="24"/>
      <c r="AH9" s="24"/>
      <c r="AI9" s="24"/>
      <c r="AJ9" s="24"/>
      <c r="AK9" s="24"/>
      <c r="AL9" s="24"/>
      <c r="AM9" s="24"/>
      <c r="AN9" s="66"/>
      <c r="AO9" s="24"/>
      <c r="AP9" s="24"/>
      <c r="AQ9" s="24"/>
      <c r="AR9" s="25">
        <v>15000</v>
      </c>
      <c r="AS9" s="24"/>
      <c r="AT9" s="24"/>
      <c r="AU9" s="24"/>
      <c r="AV9" s="24"/>
      <c r="AW9" s="24"/>
      <c r="AX9" s="24"/>
      <c r="AY9" s="24"/>
      <c r="AZ9" s="24"/>
      <c r="BA9" s="24"/>
      <c r="BB9" s="24">
        <f t="shared" si="8"/>
        <v>37500</v>
      </c>
    </row>
    <row r="10" spans="1:54" ht="15" customHeight="1" x14ac:dyDescent="0.2">
      <c r="A10" s="19" t="s">
        <v>7</v>
      </c>
      <c r="B10" s="67"/>
      <c r="C10" s="24"/>
      <c r="D10" s="24"/>
      <c r="E10" s="24"/>
      <c r="F10" s="24"/>
      <c r="G10" s="24"/>
      <c r="H10" s="24"/>
      <c r="I10" s="25">
        <v>300</v>
      </c>
      <c r="J10" s="24"/>
      <c r="K10" s="25">
        <v>300</v>
      </c>
      <c r="L10" s="24"/>
      <c r="M10" s="25">
        <v>300</v>
      </c>
      <c r="N10" s="66"/>
      <c r="O10" s="25">
        <v>300</v>
      </c>
      <c r="P10" s="24"/>
      <c r="Q10" s="25">
        <v>300</v>
      </c>
      <c r="R10" s="24"/>
      <c r="S10" s="25">
        <v>300</v>
      </c>
      <c r="T10" s="24"/>
      <c r="U10" s="25">
        <v>300</v>
      </c>
      <c r="V10" s="24"/>
      <c r="W10" s="25">
        <v>300</v>
      </c>
      <c r="X10" s="24"/>
      <c r="Y10" s="25">
        <v>300</v>
      </c>
      <c r="Z10" s="24"/>
      <c r="AA10" s="68">
        <v>300</v>
      </c>
      <c r="AB10" s="24"/>
      <c r="AC10" s="25">
        <v>300</v>
      </c>
      <c r="AD10" s="24"/>
      <c r="AE10" s="25">
        <v>300</v>
      </c>
      <c r="AF10" s="24"/>
      <c r="AG10" s="25">
        <v>300</v>
      </c>
      <c r="AH10" s="24"/>
      <c r="AI10" s="25">
        <v>300</v>
      </c>
      <c r="AJ10" s="24"/>
      <c r="AK10" s="25">
        <v>300</v>
      </c>
      <c r="AL10" s="24"/>
      <c r="AM10" s="25">
        <v>300</v>
      </c>
      <c r="AN10" s="66"/>
      <c r="AO10" s="25">
        <v>300</v>
      </c>
      <c r="AP10" s="24"/>
      <c r="AQ10" s="25">
        <v>300</v>
      </c>
      <c r="AR10" s="24"/>
      <c r="AS10" s="25">
        <v>300</v>
      </c>
      <c r="AT10" s="24"/>
      <c r="AU10" s="25">
        <v>300</v>
      </c>
      <c r="AV10" s="24"/>
      <c r="AW10" s="25">
        <v>300</v>
      </c>
      <c r="AX10" s="24"/>
      <c r="AY10" s="25">
        <v>300</v>
      </c>
      <c r="AZ10" s="24"/>
      <c r="BA10" s="25">
        <v>300</v>
      </c>
      <c r="BB10" s="24">
        <f t="shared" si="8"/>
        <v>6900</v>
      </c>
    </row>
    <row r="11" spans="1:54" ht="15" customHeight="1" x14ac:dyDescent="0.2">
      <c r="A11" s="19" t="s">
        <v>8</v>
      </c>
      <c r="B11" s="67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66"/>
      <c r="O11" s="25">
        <v>200</v>
      </c>
      <c r="P11" s="25">
        <v>200</v>
      </c>
      <c r="Q11" s="25">
        <v>200</v>
      </c>
      <c r="R11" s="25">
        <v>200</v>
      </c>
      <c r="S11" s="25">
        <v>200</v>
      </c>
      <c r="T11" s="24"/>
      <c r="U11" s="24"/>
      <c r="V11" s="24"/>
      <c r="W11" s="24"/>
      <c r="X11" s="24"/>
      <c r="Y11" s="24"/>
      <c r="Z11" s="24"/>
      <c r="AA11" s="68">
        <v>2000</v>
      </c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68">
        <v>2600</v>
      </c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5">
        <v>2600</v>
      </c>
      <c r="BB11" s="67">
        <f t="shared" si="8"/>
        <v>8200</v>
      </c>
    </row>
    <row r="12" spans="1:54" ht="15" customHeight="1" x14ac:dyDescent="0.2">
      <c r="A12" s="19" t="s">
        <v>9</v>
      </c>
      <c r="B12" s="67"/>
      <c r="C12" s="24"/>
      <c r="D12" s="24"/>
      <c r="E12" s="24"/>
      <c r="F12" s="24"/>
      <c r="G12" s="24"/>
      <c r="H12" s="24"/>
      <c r="I12" s="25">
        <v>685</v>
      </c>
      <c r="J12" s="24"/>
      <c r="K12" s="24"/>
      <c r="L12" s="24"/>
      <c r="M12" s="25">
        <v>685</v>
      </c>
      <c r="N12" s="66"/>
      <c r="O12" s="24"/>
      <c r="P12" s="24"/>
      <c r="Q12" s="25">
        <v>685</v>
      </c>
      <c r="R12" s="24"/>
      <c r="S12" s="24"/>
      <c r="T12" s="24"/>
      <c r="U12" s="25">
        <v>685</v>
      </c>
      <c r="V12" s="24"/>
      <c r="W12" s="24"/>
      <c r="X12" s="24"/>
      <c r="Y12" s="25">
        <v>685</v>
      </c>
      <c r="Z12" s="24"/>
      <c r="AA12" s="66"/>
      <c r="AB12" s="24"/>
      <c r="AC12" s="25">
        <v>685</v>
      </c>
      <c r="AD12" s="24"/>
      <c r="AE12" s="24"/>
      <c r="AF12" s="24"/>
      <c r="AG12" s="25">
        <v>685</v>
      </c>
      <c r="AH12" s="24"/>
      <c r="AI12" s="24"/>
      <c r="AJ12" s="24"/>
      <c r="AK12" s="25">
        <v>685</v>
      </c>
      <c r="AL12" s="24"/>
      <c r="AM12" s="24"/>
      <c r="AN12" s="66"/>
      <c r="AO12" s="25">
        <v>685</v>
      </c>
      <c r="AP12" s="24"/>
      <c r="AQ12" s="24"/>
      <c r="AR12" s="24"/>
      <c r="AS12" s="25">
        <v>685</v>
      </c>
      <c r="AT12" s="24"/>
      <c r="AU12" s="24"/>
      <c r="AV12" s="24"/>
      <c r="AW12" s="25">
        <v>685</v>
      </c>
      <c r="AX12" s="24"/>
      <c r="AY12" s="24"/>
      <c r="AZ12" s="24"/>
      <c r="BA12" s="24"/>
      <c r="BB12" s="67">
        <f t="shared" si="8"/>
        <v>7535</v>
      </c>
    </row>
    <row r="13" spans="1:54" ht="15" customHeight="1" x14ac:dyDescent="0.2">
      <c r="A13" s="19" t="s">
        <v>10</v>
      </c>
      <c r="B13" s="67"/>
      <c r="C13" s="24"/>
      <c r="D13" s="24"/>
      <c r="E13" s="24"/>
      <c r="F13" s="24"/>
      <c r="G13" s="24"/>
      <c r="H13" s="25">
        <v>164</v>
      </c>
      <c r="I13" s="25">
        <v>164</v>
      </c>
      <c r="J13" s="25">
        <v>164</v>
      </c>
      <c r="K13" s="25">
        <v>164</v>
      </c>
      <c r="L13" s="25">
        <v>164</v>
      </c>
      <c r="M13" s="25">
        <v>164</v>
      </c>
      <c r="N13" s="68">
        <v>164</v>
      </c>
      <c r="O13" s="25">
        <v>164</v>
      </c>
      <c r="P13" s="25">
        <v>164</v>
      </c>
      <c r="Q13" s="25">
        <v>164</v>
      </c>
      <c r="R13" s="25">
        <v>164</v>
      </c>
      <c r="S13" s="25">
        <v>164</v>
      </c>
      <c r="T13" s="25">
        <v>164</v>
      </c>
      <c r="U13" s="25">
        <v>164</v>
      </c>
      <c r="V13" s="25">
        <v>164</v>
      </c>
      <c r="W13" s="25">
        <v>164</v>
      </c>
      <c r="X13" s="25">
        <v>164</v>
      </c>
      <c r="Y13" s="25">
        <v>164</v>
      </c>
      <c r="Z13" s="25">
        <v>164</v>
      </c>
      <c r="AA13" s="68">
        <v>164</v>
      </c>
      <c r="AB13" s="25">
        <v>164</v>
      </c>
      <c r="AC13" s="25">
        <v>164</v>
      </c>
      <c r="AD13" s="25">
        <v>164</v>
      </c>
      <c r="AE13" s="25">
        <v>164</v>
      </c>
      <c r="AF13" s="25">
        <v>164</v>
      </c>
      <c r="AG13" s="25">
        <v>164</v>
      </c>
      <c r="AH13" s="25">
        <v>164</v>
      </c>
      <c r="AI13" s="25">
        <v>164</v>
      </c>
      <c r="AJ13" s="25">
        <v>164</v>
      </c>
      <c r="AK13" s="25">
        <v>164</v>
      </c>
      <c r="AL13" s="25">
        <v>164</v>
      </c>
      <c r="AM13" s="25">
        <v>164</v>
      </c>
      <c r="AN13" s="68">
        <v>164</v>
      </c>
      <c r="AO13" s="25">
        <v>164</v>
      </c>
      <c r="AP13" s="25">
        <v>164</v>
      </c>
      <c r="AQ13" s="25">
        <v>164</v>
      </c>
      <c r="AR13" s="25">
        <v>164</v>
      </c>
      <c r="AS13" s="25">
        <v>164</v>
      </c>
      <c r="AT13" s="25">
        <v>164</v>
      </c>
      <c r="AU13" s="25">
        <v>164</v>
      </c>
      <c r="AV13" s="25">
        <v>164</v>
      </c>
      <c r="AW13" s="25">
        <v>164</v>
      </c>
      <c r="AX13" s="25">
        <v>164</v>
      </c>
      <c r="AY13" s="25">
        <v>164</v>
      </c>
      <c r="AZ13" s="25">
        <v>164</v>
      </c>
      <c r="BA13" s="25">
        <v>164</v>
      </c>
      <c r="BB13" s="67">
        <f t="shared" si="8"/>
        <v>7544</v>
      </c>
    </row>
    <row r="14" spans="1:54" ht="15" customHeight="1" x14ac:dyDescent="0.2">
      <c r="A14" s="23" t="s">
        <v>11</v>
      </c>
      <c r="B14" s="67"/>
      <c r="C14" s="24"/>
      <c r="D14" s="24"/>
      <c r="E14" s="24"/>
      <c r="F14" s="24"/>
      <c r="G14" s="24"/>
      <c r="H14" s="25">
        <v>385</v>
      </c>
      <c r="I14" s="24"/>
      <c r="J14" s="25">
        <v>385</v>
      </c>
      <c r="K14" s="24"/>
      <c r="L14" s="25">
        <v>385</v>
      </c>
      <c r="M14" s="24"/>
      <c r="N14" s="68">
        <v>385</v>
      </c>
      <c r="O14" s="25">
        <v>385</v>
      </c>
      <c r="P14" s="25">
        <v>385</v>
      </c>
      <c r="Q14" s="24"/>
      <c r="R14" s="25">
        <v>385</v>
      </c>
      <c r="S14" s="24"/>
      <c r="T14" s="25">
        <v>385</v>
      </c>
      <c r="U14" s="24"/>
      <c r="V14" s="25">
        <v>385</v>
      </c>
      <c r="W14" s="25">
        <v>385</v>
      </c>
      <c r="X14" s="25">
        <v>385</v>
      </c>
      <c r="Y14" s="24"/>
      <c r="Z14" s="25">
        <v>385</v>
      </c>
      <c r="AA14" s="66"/>
      <c r="AB14" s="25">
        <v>385</v>
      </c>
      <c r="AC14" s="24"/>
      <c r="AD14" s="25">
        <v>385</v>
      </c>
      <c r="AE14" s="25">
        <v>385</v>
      </c>
      <c r="AF14" s="25">
        <v>385</v>
      </c>
      <c r="AG14" s="24"/>
      <c r="AH14" s="25">
        <v>385</v>
      </c>
      <c r="AI14" s="24"/>
      <c r="AJ14" s="25">
        <v>385</v>
      </c>
      <c r="AK14" s="24"/>
      <c r="AL14" s="25">
        <v>385</v>
      </c>
      <c r="AM14" s="25">
        <v>385</v>
      </c>
      <c r="AN14" s="68">
        <v>385</v>
      </c>
      <c r="AO14" s="24"/>
      <c r="AP14" s="25">
        <v>385</v>
      </c>
      <c r="AQ14" s="24"/>
      <c r="AR14" s="25">
        <v>385</v>
      </c>
      <c r="AS14" s="24"/>
      <c r="AT14" s="25">
        <v>385</v>
      </c>
      <c r="AU14" s="25">
        <v>385</v>
      </c>
      <c r="AV14" s="25">
        <v>385</v>
      </c>
      <c r="AW14" s="25">
        <v>385</v>
      </c>
      <c r="AX14" s="24"/>
      <c r="AY14" s="24"/>
      <c r="AZ14" s="24"/>
      <c r="BA14" s="25">
        <v>385</v>
      </c>
      <c r="BB14" s="67">
        <f t="shared" si="8"/>
        <v>10780</v>
      </c>
    </row>
    <row r="15" spans="1:54" ht="15" customHeight="1" x14ac:dyDescent="0.2">
      <c r="A15" s="26" t="s">
        <v>12</v>
      </c>
      <c r="B15" s="67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66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66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66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67">
        <f t="shared" si="8"/>
        <v>0</v>
      </c>
    </row>
    <row r="16" spans="1:54" ht="15.75" customHeight="1" x14ac:dyDescent="0.2">
      <c r="A16" s="69" t="s">
        <v>30</v>
      </c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3">
        <v>3000</v>
      </c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3">
        <v>3000</v>
      </c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67">
        <f t="shared" si="8"/>
        <v>6000</v>
      </c>
    </row>
    <row r="17" spans="1:54" ht="15" customHeight="1" x14ac:dyDescent="0.15">
      <c r="A17" s="74" t="s">
        <v>13</v>
      </c>
      <c r="B17" s="75">
        <f t="shared" ref="B17:M17" si="9">SUM(B7:B15)</f>
        <v>21491</v>
      </c>
      <c r="C17" s="75">
        <f t="shared" si="9"/>
        <v>18119</v>
      </c>
      <c r="D17" s="75">
        <f t="shared" si="9"/>
        <v>21797</v>
      </c>
      <c r="E17" s="75">
        <f t="shared" si="9"/>
        <v>20119</v>
      </c>
      <c r="F17" s="75">
        <f t="shared" si="9"/>
        <v>23769</v>
      </c>
      <c r="G17" s="75">
        <f t="shared" si="9"/>
        <v>20388</v>
      </c>
      <c r="H17" s="75">
        <f t="shared" si="9"/>
        <v>22068</v>
      </c>
      <c r="I17" s="75">
        <f t="shared" si="9"/>
        <v>21806</v>
      </c>
      <c r="J17" s="75">
        <f t="shared" si="9"/>
        <v>22168</v>
      </c>
      <c r="K17" s="75">
        <f t="shared" si="9"/>
        <v>21390</v>
      </c>
      <c r="L17" s="75">
        <f t="shared" si="9"/>
        <v>30068</v>
      </c>
      <c r="M17" s="75">
        <f t="shared" si="9"/>
        <v>23437</v>
      </c>
      <c r="N17" s="76">
        <f>SUM(N7:N16)</f>
        <v>24409</v>
      </c>
      <c r="O17" s="75">
        <f t="shared" ref="O17:AM17" si="10">SUM(O7:O15)</f>
        <v>23572</v>
      </c>
      <c r="P17" s="75">
        <f t="shared" si="10"/>
        <v>23541</v>
      </c>
      <c r="Q17" s="75">
        <f t="shared" si="10"/>
        <v>24410</v>
      </c>
      <c r="R17" s="75">
        <f t="shared" si="10"/>
        <v>24079</v>
      </c>
      <c r="S17" s="75">
        <f t="shared" si="10"/>
        <v>24263</v>
      </c>
      <c r="T17" s="75">
        <f t="shared" si="10"/>
        <v>24472</v>
      </c>
      <c r="U17" s="75">
        <f t="shared" si="10"/>
        <v>25341</v>
      </c>
      <c r="V17" s="75">
        <f t="shared" si="10"/>
        <v>25010</v>
      </c>
      <c r="W17" s="75">
        <f t="shared" si="10"/>
        <v>25579</v>
      </c>
      <c r="X17" s="75">
        <f t="shared" si="10"/>
        <v>25522</v>
      </c>
      <c r="Y17" s="75">
        <f t="shared" si="10"/>
        <v>26391</v>
      </c>
      <c r="Z17" s="75">
        <f t="shared" si="10"/>
        <v>26060</v>
      </c>
      <c r="AA17" s="76">
        <f t="shared" si="10"/>
        <v>28244</v>
      </c>
      <c r="AB17" s="75">
        <f t="shared" si="10"/>
        <v>26598</v>
      </c>
      <c r="AC17" s="75">
        <f t="shared" si="10"/>
        <v>27467</v>
      </c>
      <c r="AD17" s="75">
        <f t="shared" si="10"/>
        <v>42136</v>
      </c>
      <c r="AE17" s="75">
        <f t="shared" si="10"/>
        <v>27705</v>
      </c>
      <c r="AF17" s="75">
        <f t="shared" si="10"/>
        <v>27674</v>
      </c>
      <c r="AG17" s="75">
        <f t="shared" si="10"/>
        <v>28543</v>
      </c>
      <c r="AH17" s="75">
        <f t="shared" si="10"/>
        <v>28212</v>
      </c>
      <c r="AI17" s="75">
        <f t="shared" si="10"/>
        <v>28396</v>
      </c>
      <c r="AJ17" s="75">
        <f t="shared" si="10"/>
        <v>29372</v>
      </c>
      <c r="AK17" s="75">
        <f t="shared" si="10"/>
        <v>29891</v>
      </c>
      <c r="AL17" s="75">
        <f t="shared" si="10"/>
        <v>29210</v>
      </c>
      <c r="AM17" s="75">
        <f t="shared" si="10"/>
        <v>29429</v>
      </c>
      <c r="AN17" s="76">
        <f>SUM(AN7:AN16)</f>
        <v>34648</v>
      </c>
      <c r="AO17" s="75">
        <f t="shared" ref="AO17:BA17" si="11">SUM(AO7:AO15)</f>
        <v>29567</v>
      </c>
      <c r="AP17" s="75">
        <f t="shared" si="11"/>
        <v>28886</v>
      </c>
      <c r="AQ17" s="75">
        <f t="shared" si="11"/>
        <v>29070</v>
      </c>
      <c r="AR17" s="75">
        <f t="shared" si="11"/>
        <v>44074</v>
      </c>
      <c r="AS17" s="75">
        <f t="shared" si="11"/>
        <v>29943</v>
      </c>
      <c r="AT17" s="75">
        <f t="shared" si="11"/>
        <v>29612</v>
      </c>
      <c r="AU17" s="75">
        <f t="shared" si="11"/>
        <v>30181</v>
      </c>
      <c r="AV17" s="75">
        <f t="shared" si="11"/>
        <v>29800</v>
      </c>
      <c r="AW17" s="75">
        <f t="shared" si="11"/>
        <v>30704</v>
      </c>
      <c r="AX17" s="75">
        <f t="shared" si="11"/>
        <v>29253</v>
      </c>
      <c r="AY17" s="75">
        <f t="shared" si="11"/>
        <v>25883</v>
      </c>
      <c r="AZ17" s="75">
        <f t="shared" si="11"/>
        <v>22083</v>
      </c>
      <c r="BA17" s="75">
        <f t="shared" si="11"/>
        <v>16868</v>
      </c>
      <c r="BB17" s="67">
        <f t="shared" si="8"/>
        <v>1382718</v>
      </c>
    </row>
    <row r="18" spans="1:54" ht="15" customHeight="1" x14ac:dyDescent="0.15">
      <c r="A18" s="77" t="s">
        <v>31</v>
      </c>
      <c r="B18" s="78">
        <f t="shared" ref="B18:BA18" si="12">SUM(B7/375)</f>
        <v>57.309333333333335</v>
      </c>
      <c r="C18" s="78">
        <f t="shared" si="12"/>
        <v>48.31733333333333</v>
      </c>
      <c r="D18" s="78">
        <f t="shared" si="12"/>
        <v>58.12533333333333</v>
      </c>
      <c r="E18" s="78">
        <f t="shared" si="12"/>
        <v>53.650666666666666</v>
      </c>
      <c r="F18" s="78">
        <f t="shared" si="12"/>
        <v>63.384</v>
      </c>
      <c r="G18" s="78">
        <f t="shared" si="12"/>
        <v>54.368000000000002</v>
      </c>
      <c r="H18" s="78">
        <f t="shared" si="12"/>
        <v>57.384</v>
      </c>
      <c r="I18" s="78">
        <f t="shared" si="12"/>
        <v>55.085333333333331</v>
      </c>
      <c r="J18" s="78">
        <f t="shared" si="12"/>
        <v>57.650666666666666</v>
      </c>
      <c r="K18" s="78">
        <f t="shared" si="12"/>
        <v>55.802666666666667</v>
      </c>
      <c r="L18" s="78">
        <f t="shared" si="12"/>
        <v>58.717333333333336</v>
      </c>
      <c r="M18" s="78">
        <f t="shared" si="12"/>
        <v>59.434666666666665</v>
      </c>
      <c r="N18" s="78">
        <f t="shared" si="12"/>
        <v>63.626666666666665</v>
      </c>
      <c r="O18" s="78">
        <f t="shared" si="12"/>
        <v>60.06133333333333</v>
      </c>
      <c r="P18" s="78">
        <f t="shared" si="12"/>
        <v>60.778666666666666</v>
      </c>
      <c r="Q18" s="78">
        <f t="shared" si="12"/>
        <v>61.496000000000002</v>
      </c>
      <c r="R18" s="78">
        <f t="shared" si="12"/>
        <v>62.213333333333331</v>
      </c>
      <c r="S18" s="78">
        <f t="shared" si="12"/>
        <v>62.930666666666667</v>
      </c>
      <c r="T18" s="78">
        <f t="shared" si="12"/>
        <v>63.794666666666664</v>
      </c>
      <c r="U18" s="78">
        <f t="shared" si="12"/>
        <v>64.512</v>
      </c>
      <c r="V18" s="78">
        <f t="shared" si="12"/>
        <v>65.229333333333329</v>
      </c>
      <c r="W18" s="78">
        <f t="shared" si="12"/>
        <v>65.946666666666673</v>
      </c>
      <c r="X18" s="78">
        <f t="shared" si="12"/>
        <v>66.594666666666669</v>
      </c>
      <c r="Y18" s="78">
        <f t="shared" si="12"/>
        <v>67.311999999999998</v>
      </c>
      <c r="Z18" s="78">
        <f t="shared" si="12"/>
        <v>68.029333333333327</v>
      </c>
      <c r="AA18" s="78">
        <f t="shared" si="12"/>
        <v>68.74666666666667</v>
      </c>
      <c r="AB18" s="78">
        <f t="shared" si="12"/>
        <v>69.463999999999999</v>
      </c>
      <c r="AC18" s="78">
        <f t="shared" si="12"/>
        <v>70.181333333333328</v>
      </c>
      <c r="AD18" s="78">
        <f t="shared" si="12"/>
        <v>70.898666666666671</v>
      </c>
      <c r="AE18" s="78">
        <f t="shared" si="12"/>
        <v>71.616</v>
      </c>
      <c r="AF18" s="78">
        <f t="shared" si="12"/>
        <v>72.333333333333329</v>
      </c>
      <c r="AG18" s="78">
        <f t="shared" si="12"/>
        <v>73.050666666666672</v>
      </c>
      <c r="AH18" s="78">
        <f t="shared" si="12"/>
        <v>73.768000000000001</v>
      </c>
      <c r="AI18" s="78">
        <f t="shared" si="12"/>
        <v>74.48533333333333</v>
      </c>
      <c r="AJ18" s="78">
        <f t="shared" si="12"/>
        <v>76.861333333333334</v>
      </c>
      <c r="AK18" s="78">
        <f t="shared" si="12"/>
        <v>76.64533333333334</v>
      </c>
      <c r="AL18" s="78">
        <f t="shared" si="12"/>
        <v>76.429333333333332</v>
      </c>
      <c r="AM18" s="78">
        <f t="shared" si="12"/>
        <v>76.213333333333338</v>
      </c>
      <c r="AN18" s="78">
        <f t="shared" si="12"/>
        <v>75.99733333333333</v>
      </c>
      <c r="AO18" s="78">
        <f t="shared" si="12"/>
        <v>75.781333333333336</v>
      </c>
      <c r="AP18" s="78">
        <f t="shared" si="12"/>
        <v>75.565333333333328</v>
      </c>
      <c r="AQ18" s="78">
        <f t="shared" si="12"/>
        <v>76.282666666666671</v>
      </c>
      <c r="AR18" s="78">
        <f t="shared" si="12"/>
        <v>76.066666666666663</v>
      </c>
      <c r="AS18" s="78">
        <f t="shared" si="12"/>
        <v>76.784000000000006</v>
      </c>
      <c r="AT18" s="78">
        <f t="shared" si="12"/>
        <v>77.501333333333335</v>
      </c>
      <c r="AU18" s="78">
        <f t="shared" si="12"/>
        <v>78.218666666666664</v>
      </c>
      <c r="AV18" s="78">
        <f t="shared" si="12"/>
        <v>78.00266666666667</v>
      </c>
      <c r="AW18" s="78">
        <f t="shared" si="12"/>
        <v>77.786666666666662</v>
      </c>
      <c r="AX18" s="78">
        <f t="shared" si="12"/>
        <v>77.570666666666668</v>
      </c>
      <c r="AY18" s="78">
        <f t="shared" si="12"/>
        <v>67.784000000000006</v>
      </c>
      <c r="AZ18" s="78">
        <f t="shared" si="12"/>
        <v>58.450666666666663</v>
      </c>
      <c r="BA18" s="78">
        <f t="shared" si="12"/>
        <v>35.783999999999999</v>
      </c>
      <c r="BB18" s="70">
        <f t="shared" si="8"/>
        <v>3470.0240000000003</v>
      </c>
    </row>
    <row r="19" spans="1:54" ht="15" customHeight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1"/>
      <c r="P19" s="79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4"/>
    </row>
    <row r="20" spans="1:54" ht="15" customHeight="1" x14ac:dyDescent="0.2">
      <c r="A20" s="32" t="s">
        <v>14</v>
      </c>
      <c r="B20" s="33">
        <v>0</v>
      </c>
      <c r="C20" s="33">
        <v>0</v>
      </c>
      <c r="D20" s="33">
        <v>0</v>
      </c>
      <c r="E20" s="33">
        <v>2</v>
      </c>
      <c r="F20" s="33">
        <v>1</v>
      </c>
      <c r="G20" s="33">
        <v>0.5</v>
      </c>
      <c r="H20" s="33">
        <v>0.5</v>
      </c>
      <c r="I20" s="33">
        <v>0.5</v>
      </c>
      <c r="J20" s="33">
        <v>0.5</v>
      </c>
      <c r="K20" s="33">
        <v>0.5</v>
      </c>
      <c r="L20" s="33">
        <v>0.5</v>
      </c>
      <c r="M20" s="33">
        <v>0.5</v>
      </c>
      <c r="N20" s="34"/>
      <c r="O20" s="35">
        <f>SUM(B20:M20)</f>
        <v>6.5</v>
      </c>
      <c r="P20" s="1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4" ht="15" customHeight="1" x14ac:dyDescent="0.2">
      <c r="A21" s="36" t="s">
        <v>15</v>
      </c>
      <c r="B21" s="37">
        <v>350</v>
      </c>
      <c r="C21" s="37">
        <v>350</v>
      </c>
      <c r="D21" s="37">
        <v>350</v>
      </c>
      <c r="E21" s="37">
        <v>350</v>
      </c>
      <c r="F21" s="37">
        <v>350</v>
      </c>
      <c r="G21" s="37">
        <v>350</v>
      </c>
      <c r="H21" s="37">
        <v>350</v>
      </c>
      <c r="I21" s="37">
        <v>350</v>
      </c>
      <c r="J21" s="37">
        <v>350</v>
      </c>
      <c r="K21" s="37">
        <v>350</v>
      </c>
      <c r="L21" s="37">
        <v>350</v>
      </c>
      <c r="M21" s="37">
        <v>350</v>
      </c>
      <c r="N21" s="31"/>
      <c r="O21" s="21"/>
      <c r="P21" s="11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54" ht="15" customHeight="1" x14ac:dyDescent="0.2">
      <c r="A22" s="32" t="s">
        <v>16</v>
      </c>
      <c r="B22" s="38">
        <f t="shared" ref="B22:M22" si="13">SUM(B7/B21)</f>
        <v>61.402857142857144</v>
      </c>
      <c r="C22" s="38">
        <f t="shared" si="13"/>
        <v>51.768571428571427</v>
      </c>
      <c r="D22" s="38">
        <f t="shared" si="13"/>
        <v>62.277142857142856</v>
      </c>
      <c r="E22" s="38">
        <f t="shared" si="13"/>
        <v>57.482857142857142</v>
      </c>
      <c r="F22" s="38">
        <f t="shared" si="13"/>
        <v>67.911428571428573</v>
      </c>
      <c r="G22" s="38">
        <f t="shared" si="13"/>
        <v>58.251428571428569</v>
      </c>
      <c r="H22" s="38">
        <f t="shared" si="13"/>
        <v>61.482857142857142</v>
      </c>
      <c r="I22" s="38">
        <f t="shared" si="13"/>
        <v>59.02</v>
      </c>
      <c r="J22" s="38">
        <f t="shared" si="13"/>
        <v>61.768571428571427</v>
      </c>
      <c r="K22" s="38">
        <f t="shared" si="13"/>
        <v>59.78857142857143</v>
      </c>
      <c r="L22" s="38">
        <f t="shared" si="13"/>
        <v>62.911428571428573</v>
      </c>
      <c r="M22" s="38">
        <f t="shared" si="13"/>
        <v>63.68</v>
      </c>
      <c r="N22" s="38"/>
      <c r="O22" s="35">
        <f>SUM(B22:L22)</f>
        <v>664.06571428571431</v>
      </c>
      <c r="P22" s="11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ht="15" customHeight="1" x14ac:dyDescent="0.2">
      <c r="A23" s="28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0"/>
      <c r="P23" s="11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ht="15" customHeight="1" x14ac:dyDescent="0.2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1"/>
      <c r="P24" s="11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ht="26.25" customHeight="1" x14ac:dyDescent="0.2">
      <c r="A25" s="42" t="s">
        <v>18</v>
      </c>
      <c r="B25" s="43">
        <v>1</v>
      </c>
      <c r="C25" s="43">
        <v>1</v>
      </c>
      <c r="D25" s="43">
        <v>1</v>
      </c>
      <c r="E25" s="43">
        <v>1</v>
      </c>
      <c r="F25" s="43">
        <v>1</v>
      </c>
      <c r="G25" s="43">
        <v>1</v>
      </c>
      <c r="H25" s="43">
        <v>1</v>
      </c>
      <c r="I25" s="43">
        <v>1</v>
      </c>
      <c r="J25" s="43">
        <v>1</v>
      </c>
      <c r="K25" s="43">
        <v>1</v>
      </c>
      <c r="L25" s="38"/>
      <c r="M25" s="38"/>
      <c r="N25" s="38"/>
      <c r="O25" s="35">
        <f t="shared" ref="O25:O28" si="14">SUM(B25:L25)</f>
        <v>10</v>
      </c>
      <c r="P25" s="11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ht="15" customHeight="1" x14ac:dyDescent="0.2">
      <c r="A26" s="36" t="s">
        <v>19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4">
        <f t="shared" si="14"/>
        <v>0</v>
      </c>
      <c r="P26" s="11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ht="26.25" customHeight="1" x14ac:dyDescent="0.2">
      <c r="A27" s="42" t="s">
        <v>20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5">
        <f t="shared" si="14"/>
        <v>0</v>
      </c>
      <c r="P27" s="1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15" customHeight="1" x14ac:dyDescent="0.2">
      <c r="A28" s="36" t="s">
        <v>21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4">
        <f t="shared" si="14"/>
        <v>0</v>
      </c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5" customHeight="1" x14ac:dyDescent="0.2">
      <c r="A29" s="42" t="s">
        <v>22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5" customHeight="1" x14ac:dyDescent="0.2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1"/>
      <c r="P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15" customHeight="1" x14ac:dyDescent="0.2">
      <c r="A31" s="28" t="s">
        <v>23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0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15" customHeight="1" x14ac:dyDescent="0.2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1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5" customHeight="1" x14ac:dyDescent="0.2">
      <c r="A33" s="4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47"/>
      <c r="P33" s="1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5" customHeight="1" x14ac:dyDescent="0.2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1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5" customHeight="1" x14ac:dyDescent="0.2">
      <c r="A35" s="4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7"/>
      <c r="P35" s="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5" customHeight="1" x14ac:dyDescent="0.2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1"/>
      <c r="P36" s="11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5" customHeight="1" x14ac:dyDescent="0.2">
      <c r="A37" s="46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7"/>
      <c r="P37" s="11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5" customHeight="1" x14ac:dyDescent="0.2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1"/>
      <c r="P38" s="11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5" customHeight="1" x14ac:dyDescent="0.2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1"/>
      <c r="P39" s="11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5" customHeight="1" x14ac:dyDescent="0.2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1"/>
      <c r="P40" s="11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ht="15" customHeight="1" x14ac:dyDescent="0.2">
      <c r="A41" s="46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11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O34"/>
  <sheetViews>
    <sheetView workbookViewId="0"/>
  </sheetViews>
  <sheetFormatPr baseColWidth="10" defaultColWidth="12.6640625" defaultRowHeight="12.75" customHeight="1" x14ac:dyDescent="0.15"/>
  <cols>
    <col min="1" max="1" width="47.1640625" customWidth="1"/>
    <col min="2" max="15" width="8.6640625" customWidth="1"/>
  </cols>
  <sheetData>
    <row r="1" spans="1:15" ht="15" customHeight="1" x14ac:dyDescent="0.2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4"/>
    </row>
    <row r="2" spans="1:15" ht="15" customHeight="1" x14ac:dyDescent="0.2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5.75" customHeight="1" x14ac:dyDescent="0.2">
      <c r="A3" s="8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5.75" customHeight="1" x14ac:dyDescent="0.15">
      <c r="A4" s="12" t="s">
        <v>0</v>
      </c>
      <c r="B4" s="14">
        <v>14</v>
      </c>
      <c r="C4" s="13">
        <v>15</v>
      </c>
      <c r="D4" s="14">
        <v>16</v>
      </c>
      <c r="E4" s="13">
        <v>17</v>
      </c>
      <c r="F4" s="14">
        <v>18</v>
      </c>
      <c r="G4" s="13">
        <v>19</v>
      </c>
      <c r="H4" s="14">
        <v>20</v>
      </c>
      <c r="I4" s="13">
        <v>21</v>
      </c>
      <c r="J4" s="14">
        <v>22</v>
      </c>
      <c r="K4" s="13">
        <v>23</v>
      </c>
      <c r="L4" s="14">
        <v>24</v>
      </c>
      <c r="M4" s="13">
        <v>25</v>
      </c>
      <c r="N4" s="14">
        <v>26</v>
      </c>
      <c r="O4" s="82" t="s">
        <v>29</v>
      </c>
    </row>
    <row r="5" spans="1:15" ht="15" customHeight="1" x14ac:dyDescent="0.2">
      <c r="A5" s="36" t="s">
        <v>32</v>
      </c>
      <c r="B5" s="83">
        <v>20435</v>
      </c>
      <c r="C5" s="83">
        <v>22459</v>
      </c>
      <c r="D5" s="83">
        <v>20210</v>
      </c>
      <c r="E5" s="83">
        <v>26950</v>
      </c>
      <c r="F5" s="83">
        <v>22416</v>
      </c>
      <c r="G5" s="83">
        <v>23997</v>
      </c>
      <c r="H5" s="83">
        <v>22207</v>
      </c>
      <c r="I5" s="83">
        <v>26464</v>
      </c>
      <c r="J5" s="83">
        <v>25629</v>
      </c>
      <c r="K5" s="83">
        <v>23460</v>
      </c>
      <c r="L5" s="83">
        <v>0</v>
      </c>
      <c r="M5" s="83">
        <v>0</v>
      </c>
      <c r="N5" s="83">
        <v>0</v>
      </c>
      <c r="O5" s="21">
        <f>SUM(B5:N5)</f>
        <v>234227</v>
      </c>
    </row>
    <row r="6" spans="1:15" ht="15" customHeight="1" x14ac:dyDescent="0.2">
      <c r="A6" s="32" t="s">
        <v>6</v>
      </c>
      <c r="B6" s="84"/>
      <c r="C6" s="84"/>
      <c r="D6" s="84"/>
      <c r="E6" s="85">
        <v>0</v>
      </c>
      <c r="F6" s="84"/>
      <c r="G6" s="84"/>
      <c r="H6" s="84"/>
      <c r="I6" s="84"/>
      <c r="J6" s="85">
        <v>3250</v>
      </c>
      <c r="K6" s="84"/>
      <c r="L6" s="85">
        <v>0</v>
      </c>
      <c r="M6" s="84"/>
      <c r="N6" s="84"/>
      <c r="O6" s="47">
        <f t="shared" ref="O6:O10" si="0">SUM(B6:M6)</f>
        <v>3250</v>
      </c>
    </row>
    <row r="7" spans="1:15" ht="15" customHeight="1" x14ac:dyDescent="0.2">
      <c r="A7" s="36" t="s">
        <v>33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1">
        <f t="shared" si="0"/>
        <v>0</v>
      </c>
    </row>
    <row r="8" spans="1:15" ht="15" customHeight="1" x14ac:dyDescent="0.2">
      <c r="A8" s="32" t="s">
        <v>34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5">
        <v>0</v>
      </c>
      <c r="M8" s="85">
        <v>0</v>
      </c>
      <c r="N8" s="85">
        <v>0</v>
      </c>
      <c r="O8" s="47">
        <f t="shared" si="0"/>
        <v>0</v>
      </c>
    </row>
    <row r="9" spans="1:15" ht="15" customHeight="1" x14ac:dyDescent="0.2">
      <c r="A9" s="36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>
        <v>0</v>
      </c>
      <c r="O9" s="21">
        <f t="shared" si="0"/>
        <v>0</v>
      </c>
    </row>
    <row r="10" spans="1:15" ht="15" customHeight="1" x14ac:dyDescent="0.2">
      <c r="A10" s="32" t="s">
        <v>36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47">
        <f t="shared" si="0"/>
        <v>0</v>
      </c>
    </row>
    <row r="11" spans="1:15" ht="15" customHeight="1" x14ac:dyDescent="0.2">
      <c r="A11" s="36" t="s">
        <v>37</v>
      </c>
      <c r="B11" s="24"/>
      <c r="C11" s="24"/>
      <c r="D11" s="24"/>
      <c r="E11" s="24"/>
      <c r="F11" s="25">
        <v>0</v>
      </c>
      <c r="G11" s="24"/>
      <c r="H11" s="24"/>
      <c r="I11" s="24"/>
      <c r="J11" s="24"/>
      <c r="K11" s="24"/>
      <c r="L11" s="24"/>
      <c r="M11" s="24"/>
      <c r="N11" s="24"/>
      <c r="O11" s="21"/>
    </row>
    <row r="12" spans="1:15" ht="15" customHeight="1" x14ac:dyDescent="0.2">
      <c r="A12" s="28" t="s">
        <v>13</v>
      </c>
      <c r="B12" s="86">
        <f t="shared" ref="B12:N12" si="1">SUM(B5:B11)</f>
        <v>20435</v>
      </c>
      <c r="C12" s="86">
        <f t="shared" si="1"/>
        <v>22459</v>
      </c>
      <c r="D12" s="86">
        <f t="shared" si="1"/>
        <v>20210</v>
      </c>
      <c r="E12" s="86">
        <f t="shared" si="1"/>
        <v>26950</v>
      </c>
      <c r="F12" s="86">
        <f t="shared" si="1"/>
        <v>22416</v>
      </c>
      <c r="G12" s="86">
        <f t="shared" si="1"/>
        <v>23997</v>
      </c>
      <c r="H12" s="86">
        <f t="shared" si="1"/>
        <v>22207</v>
      </c>
      <c r="I12" s="86">
        <f t="shared" si="1"/>
        <v>26464</v>
      </c>
      <c r="J12" s="86">
        <f t="shared" si="1"/>
        <v>28879</v>
      </c>
      <c r="K12" s="86">
        <f t="shared" si="1"/>
        <v>23460</v>
      </c>
      <c r="L12" s="86">
        <f t="shared" si="1"/>
        <v>0</v>
      </c>
      <c r="M12" s="86">
        <f t="shared" si="1"/>
        <v>0</v>
      </c>
      <c r="N12" s="86">
        <f t="shared" si="1"/>
        <v>0</v>
      </c>
      <c r="O12" s="30">
        <f>SUM(B12:N12)</f>
        <v>237477</v>
      </c>
    </row>
    <row r="13" spans="1:15" ht="15" customHeight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21"/>
    </row>
    <row r="14" spans="1:15" ht="15" customHeight="1" x14ac:dyDescent="0.2">
      <c r="A14" s="32" t="s">
        <v>14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7"/>
    </row>
    <row r="15" spans="1:15" ht="15" customHeight="1" x14ac:dyDescent="0.2">
      <c r="A15" s="36" t="s">
        <v>15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1"/>
    </row>
    <row r="16" spans="1:15" ht="15" customHeight="1" x14ac:dyDescent="0.2">
      <c r="A16" s="32" t="s">
        <v>16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5"/>
    </row>
    <row r="17" spans="1:15" ht="15" customHeight="1" x14ac:dyDescent="0.2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21"/>
    </row>
    <row r="18" spans="1:15" ht="15" customHeight="1" x14ac:dyDescent="0.2">
      <c r="A18" s="28" t="s">
        <v>23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0"/>
    </row>
    <row r="19" spans="1:15" ht="15" customHeight="1" x14ac:dyDescent="0.2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21"/>
    </row>
    <row r="20" spans="1:15" ht="15" customHeight="1" x14ac:dyDescent="0.2">
      <c r="A20" s="32" t="s">
        <v>38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47">
        <f t="shared" ref="O20:O26" si="2">SUM(B20:M20)</f>
        <v>0</v>
      </c>
    </row>
    <row r="21" spans="1:15" ht="15" customHeight="1" x14ac:dyDescent="0.2">
      <c r="A21" s="36" t="s">
        <v>39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21">
        <f t="shared" si="2"/>
        <v>0</v>
      </c>
    </row>
    <row r="22" spans="1:15" ht="15" customHeight="1" x14ac:dyDescent="0.2">
      <c r="A22" s="32" t="s">
        <v>40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7">
        <f t="shared" si="2"/>
        <v>0</v>
      </c>
    </row>
    <row r="23" spans="1:15" ht="15" customHeight="1" x14ac:dyDescent="0.2">
      <c r="A23" s="36" t="s">
        <v>41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1">
        <f t="shared" si="2"/>
        <v>0</v>
      </c>
    </row>
    <row r="24" spans="1:15" ht="15" customHeight="1" x14ac:dyDescent="0.2">
      <c r="A24" s="32" t="s">
        <v>42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7">
        <f t="shared" si="2"/>
        <v>0</v>
      </c>
    </row>
    <row r="25" spans="1:15" ht="15" customHeight="1" x14ac:dyDescent="0.2">
      <c r="A25" s="36" t="s">
        <v>43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21">
        <f t="shared" si="2"/>
        <v>0</v>
      </c>
    </row>
    <row r="26" spans="1:15" ht="15" customHeight="1" x14ac:dyDescent="0.2">
      <c r="A26" s="36" t="s">
        <v>44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7">
        <f t="shared" si="2"/>
        <v>0</v>
      </c>
    </row>
    <row r="27" spans="1:15" ht="15" customHeight="1" x14ac:dyDescent="0.2">
      <c r="A27" s="36" t="s">
        <v>45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21"/>
    </row>
    <row r="28" spans="1:15" ht="15" customHeight="1" x14ac:dyDescent="0.2">
      <c r="A28" s="32" t="s">
        <v>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21">
        <f>SUM(B28:M28)</f>
        <v>0</v>
      </c>
    </row>
    <row r="29" spans="1:15" ht="15" customHeight="1" x14ac:dyDescent="0.2">
      <c r="A29" s="46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47"/>
    </row>
    <row r="30" spans="1:15" ht="15" customHeight="1" x14ac:dyDescent="0.2">
      <c r="A30" s="28" t="s">
        <v>46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0"/>
    </row>
    <row r="31" spans="1:15" ht="15" customHeight="1" x14ac:dyDescent="0.2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1"/>
    </row>
    <row r="32" spans="1:15" ht="26.25" customHeight="1" x14ac:dyDescent="0.2">
      <c r="A32" s="42" t="s">
        <v>47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5">
        <f t="shared" ref="O32:O34" si="3">SUM(B32:M32)</f>
        <v>0</v>
      </c>
    </row>
    <row r="33" spans="1:15" ht="15" customHeight="1" x14ac:dyDescent="0.2">
      <c r="A33" s="36" t="s">
        <v>48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4">
        <f t="shared" si="3"/>
        <v>0</v>
      </c>
    </row>
    <row r="34" spans="1:15" ht="15" customHeight="1" x14ac:dyDescent="0.2">
      <c r="A34" s="32" t="s">
        <v>49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5">
        <f t="shared" si="3"/>
        <v>0</v>
      </c>
    </row>
  </sheetData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U46"/>
  <sheetViews>
    <sheetView workbookViewId="0">
      <pane xSplit="3" topLeftCell="D1" activePane="topRight" state="frozen"/>
      <selection pane="topRight" activeCell="D2" sqref="D2:F2"/>
    </sheetView>
  </sheetViews>
  <sheetFormatPr baseColWidth="10" defaultColWidth="12.6640625" defaultRowHeight="12.75" customHeight="1" x14ac:dyDescent="0.15"/>
  <cols>
    <col min="1" max="1" width="0.33203125" customWidth="1"/>
    <col min="2" max="2" width="8.5" customWidth="1"/>
    <col min="3" max="3" width="20.33203125" customWidth="1"/>
    <col min="4" max="4" width="10" customWidth="1"/>
    <col min="5" max="5" width="10.33203125" customWidth="1"/>
    <col min="6" max="6" width="11.6640625" customWidth="1"/>
    <col min="7" max="7" width="14.33203125" customWidth="1"/>
    <col min="8" max="8" width="12.6640625" customWidth="1"/>
    <col min="9" max="9" width="13.1640625" customWidth="1"/>
    <col min="10" max="14" width="11.5" customWidth="1"/>
    <col min="15" max="15" width="14.83203125" customWidth="1"/>
    <col min="16" max="19" width="11.5" customWidth="1"/>
    <col min="20" max="20" width="13" customWidth="1"/>
    <col min="21" max="21" width="59.1640625" customWidth="1"/>
  </cols>
  <sheetData>
    <row r="1" spans="1:21" ht="16.5" customHeight="1" x14ac:dyDescent="0.2">
      <c r="A1" s="4"/>
      <c r="B1" s="87"/>
      <c r="C1" s="87"/>
      <c r="D1" s="88"/>
      <c r="E1" s="89"/>
      <c r="F1" s="89"/>
      <c r="G1" s="90"/>
      <c r="H1" s="91"/>
      <c r="I1" s="91"/>
      <c r="J1" s="89"/>
      <c r="K1" s="89"/>
      <c r="L1" s="89"/>
      <c r="M1" s="89"/>
      <c r="N1" s="89"/>
      <c r="O1" s="89"/>
      <c r="P1" s="89"/>
      <c r="Q1" s="89"/>
      <c r="R1" s="92"/>
      <c r="S1" s="92"/>
      <c r="T1" s="92"/>
      <c r="U1" s="89"/>
    </row>
    <row r="2" spans="1:21" ht="16.5" customHeight="1" x14ac:dyDescent="0.2">
      <c r="A2" s="93"/>
      <c r="B2" s="135" t="s">
        <v>50</v>
      </c>
      <c r="C2" s="136"/>
      <c r="D2" s="133" t="s">
        <v>51</v>
      </c>
      <c r="E2" s="134"/>
      <c r="F2" s="134"/>
      <c r="G2" s="133" t="s">
        <v>52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94"/>
      <c r="U2" s="95" t="s">
        <v>53</v>
      </c>
    </row>
    <row r="3" spans="1:21" ht="21" customHeight="1" x14ac:dyDescent="0.15">
      <c r="A3" s="96"/>
      <c r="B3" s="137" t="s">
        <v>54</v>
      </c>
      <c r="C3" s="136"/>
      <c r="D3" s="97" t="s">
        <v>55</v>
      </c>
      <c r="E3" s="98" t="s">
        <v>56</v>
      </c>
      <c r="F3" s="99" t="s">
        <v>57</v>
      </c>
      <c r="G3" s="100">
        <v>43619</v>
      </c>
      <c r="H3" s="100">
        <v>43626</v>
      </c>
      <c r="I3" s="100">
        <v>43633</v>
      </c>
      <c r="J3" s="100">
        <v>43640</v>
      </c>
      <c r="K3" s="100">
        <v>43647</v>
      </c>
      <c r="L3" s="100">
        <v>43654</v>
      </c>
      <c r="M3" s="100">
        <v>43661</v>
      </c>
      <c r="N3" s="100">
        <v>43668</v>
      </c>
      <c r="O3" s="100">
        <v>43675</v>
      </c>
      <c r="P3" s="100">
        <v>43682</v>
      </c>
      <c r="Q3" s="100">
        <v>43689</v>
      </c>
      <c r="R3" s="100">
        <v>43696</v>
      </c>
      <c r="S3" s="100">
        <v>43703</v>
      </c>
      <c r="T3" s="101" t="s">
        <v>58</v>
      </c>
      <c r="U3" s="102" t="s">
        <v>59</v>
      </c>
    </row>
    <row r="4" spans="1:21" ht="38" x14ac:dyDescent="0.15">
      <c r="A4" s="103"/>
      <c r="B4" s="104">
        <v>1</v>
      </c>
      <c r="C4" s="105" t="s">
        <v>60</v>
      </c>
      <c r="D4" s="106" t="s">
        <v>61</v>
      </c>
      <c r="E4" s="106" t="s">
        <v>62</v>
      </c>
      <c r="F4" s="106" t="s">
        <v>63</v>
      </c>
      <c r="G4" s="107">
        <v>0.14199999999999999</v>
      </c>
      <c r="H4" s="107">
        <v>0.17</v>
      </c>
      <c r="I4" s="107">
        <v>0.193</v>
      </c>
      <c r="J4" s="107">
        <v>0.13200000000000001</v>
      </c>
      <c r="K4" s="108"/>
      <c r="L4" s="108"/>
      <c r="M4" s="108"/>
      <c r="N4" s="108"/>
      <c r="O4" s="108"/>
      <c r="P4" s="108"/>
      <c r="Q4" s="108"/>
      <c r="R4" s="108"/>
      <c r="S4" s="108"/>
      <c r="T4" s="109" t="s">
        <v>26</v>
      </c>
      <c r="U4" s="110"/>
    </row>
    <row r="5" spans="1:21" ht="34" x14ac:dyDescent="0.15">
      <c r="A5" s="103"/>
      <c r="B5" s="111">
        <v>2</v>
      </c>
      <c r="C5" s="105" t="s">
        <v>64</v>
      </c>
      <c r="D5" s="112" t="s">
        <v>65</v>
      </c>
      <c r="E5" s="112" t="s">
        <v>66</v>
      </c>
      <c r="F5" s="112" t="s">
        <v>67</v>
      </c>
      <c r="G5" s="113">
        <v>24</v>
      </c>
      <c r="H5" s="113">
        <v>148</v>
      </c>
      <c r="I5" s="113">
        <v>171</v>
      </c>
      <c r="J5" s="113">
        <v>120</v>
      </c>
      <c r="K5" s="114"/>
      <c r="L5" s="114"/>
      <c r="M5" s="114"/>
      <c r="N5" s="114"/>
      <c r="O5" s="114"/>
      <c r="P5" s="114"/>
      <c r="Q5" s="114"/>
      <c r="R5" s="114"/>
      <c r="S5" s="114"/>
      <c r="T5" s="115"/>
      <c r="U5" s="110"/>
    </row>
    <row r="6" spans="1:21" ht="19" x14ac:dyDescent="0.15">
      <c r="A6" s="103"/>
      <c r="B6" s="116">
        <v>3</v>
      </c>
      <c r="C6" s="105" t="s">
        <v>28</v>
      </c>
      <c r="D6" s="117" t="s">
        <v>68</v>
      </c>
      <c r="E6" s="112" t="s">
        <v>69</v>
      </c>
      <c r="F6" s="112" t="s">
        <v>70</v>
      </c>
      <c r="G6" s="113">
        <v>116</v>
      </c>
      <c r="H6" s="113">
        <v>80</v>
      </c>
      <c r="I6" s="113">
        <v>76</v>
      </c>
      <c r="J6" s="113">
        <v>81.3</v>
      </c>
      <c r="K6" s="114"/>
      <c r="L6" s="114"/>
      <c r="M6" s="114"/>
      <c r="N6" s="114"/>
      <c r="O6" s="114"/>
      <c r="P6" s="114"/>
      <c r="Q6" s="114"/>
      <c r="R6" s="114"/>
      <c r="S6" s="114"/>
      <c r="T6" s="118" t="s">
        <v>26</v>
      </c>
      <c r="U6" s="119"/>
    </row>
    <row r="7" spans="1:21" ht="36" customHeight="1" x14ac:dyDescent="0.15">
      <c r="A7" s="120"/>
      <c r="B7" s="121">
        <v>4</v>
      </c>
      <c r="C7" s="105" t="s">
        <v>71</v>
      </c>
      <c r="D7" s="112" t="s">
        <v>72</v>
      </c>
      <c r="E7" s="122">
        <v>42801</v>
      </c>
      <c r="F7" s="112" t="s">
        <v>73</v>
      </c>
      <c r="G7" s="123">
        <v>137</v>
      </c>
      <c r="H7" s="123">
        <v>137</v>
      </c>
      <c r="I7" s="123">
        <v>137</v>
      </c>
      <c r="J7" s="123">
        <v>155</v>
      </c>
      <c r="K7" s="124"/>
      <c r="L7" s="124"/>
      <c r="M7" s="124"/>
      <c r="N7" s="124"/>
      <c r="O7" s="124"/>
      <c r="P7" s="124"/>
      <c r="Q7" s="124"/>
      <c r="R7" s="124"/>
      <c r="S7" s="124"/>
      <c r="T7" s="125" t="s">
        <v>26</v>
      </c>
      <c r="U7" s="126"/>
    </row>
    <row r="8" spans="1:21" ht="24" customHeight="1" x14ac:dyDescent="0.3">
      <c r="A8" s="127"/>
      <c r="B8" s="127"/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9" t="s">
        <v>26</v>
      </c>
      <c r="R8" s="129" t="s">
        <v>26</v>
      </c>
      <c r="S8" s="129" t="s">
        <v>26</v>
      </c>
      <c r="T8" s="128"/>
      <c r="U8" s="130" t="s">
        <v>74</v>
      </c>
    </row>
    <row r="9" spans="1:21" ht="15" customHeight="1" x14ac:dyDescent="0.2">
      <c r="B9" s="135" t="s">
        <v>75</v>
      </c>
      <c r="C9" s="136"/>
      <c r="D9" s="133" t="s">
        <v>51</v>
      </c>
      <c r="E9" s="134"/>
      <c r="F9" s="134"/>
      <c r="G9" s="133" t="s">
        <v>52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94"/>
      <c r="U9" s="95" t="s">
        <v>53</v>
      </c>
    </row>
    <row r="10" spans="1:21" ht="15" customHeight="1" x14ac:dyDescent="0.15">
      <c r="B10" s="137" t="s">
        <v>54</v>
      </c>
      <c r="C10" s="136"/>
      <c r="D10" s="97" t="s">
        <v>55</v>
      </c>
      <c r="E10" s="98" t="s">
        <v>56</v>
      </c>
      <c r="F10" s="99" t="s">
        <v>57</v>
      </c>
      <c r="G10" s="131">
        <v>42856</v>
      </c>
      <c r="H10" s="131">
        <v>42870</v>
      </c>
      <c r="I10" s="131">
        <v>42884</v>
      </c>
      <c r="J10" s="131">
        <v>42898</v>
      </c>
      <c r="K10" s="132"/>
      <c r="L10" s="132"/>
      <c r="M10" s="132"/>
      <c r="N10" s="132"/>
      <c r="O10" s="132"/>
      <c r="P10" s="132"/>
      <c r="Q10" s="132"/>
      <c r="R10" s="132"/>
      <c r="S10" s="132"/>
      <c r="T10" s="101" t="s">
        <v>58</v>
      </c>
      <c r="U10" s="102" t="s">
        <v>59</v>
      </c>
    </row>
    <row r="11" spans="1:21" ht="15" customHeight="1" x14ac:dyDescent="0.15">
      <c r="B11" s="104">
        <v>1</v>
      </c>
      <c r="C11" s="105" t="s">
        <v>76</v>
      </c>
      <c r="D11" s="106" t="s">
        <v>77</v>
      </c>
      <c r="E11" s="106" t="s">
        <v>78</v>
      </c>
      <c r="F11" s="106" t="s">
        <v>79</v>
      </c>
      <c r="G11" s="107">
        <v>0.14199999999999999</v>
      </c>
      <c r="H11" s="107">
        <v>0.17</v>
      </c>
      <c r="I11" s="107">
        <v>0.193</v>
      </c>
      <c r="J11" s="107">
        <v>0.13200000000000001</v>
      </c>
      <c r="K11" s="108"/>
      <c r="L11" s="108"/>
      <c r="M11" s="108"/>
      <c r="N11" s="108"/>
      <c r="O11" s="108"/>
      <c r="P11" s="108"/>
      <c r="Q11" s="108"/>
      <c r="R11" s="108"/>
      <c r="S11" s="108"/>
      <c r="T11" s="109" t="s">
        <v>26</v>
      </c>
      <c r="U11" s="110"/>
    </row>
    <row r="12" spans="1:21" ht="15" customHeight="1" x14ac:dyDescent="0.15">
      <c r="B12" s="111">
        <v>2</v>
      </c>
      <c r="C12" s="105" t="s">
        <v>80</v>
      </c>
      <c r="D12" s="112" t="s">
        <v>81</v>
      </c>
      <c r="E12" s="112" t="s">
        <v>26</v>
      </c>
      <c r="F12" s="112" t="s">
        <v>26</v>
      </c>
      <c r="G12" s="113">
        <v>24</v>
      </c>
      <c r="H12" s="113">
        <v>148</v>
      </c>
      <c r="I12" s="113">
        <v>171</v>
      </c>
      <c r="J12" s="113">
        <v>120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0"/>
    </row>
    <row r="13" spans="1:21" ht="15" customHeight="1" x14ac:dyDescent="0.15">
      <c r="B13" s="116">
        <v>3</v>
      </c>
      <c r="C13" s="105" t="s">
        <v>26</v>
      </c>
      <c r="D13" s="112" t="s">
        <v>26</v>
      </c>
      <c r="E13" s="112" t="s">
        <v>26</v>
      </c>
      <c r="F13" s="112" t="s">
        <v>26</v>
      </c>
      <c r="G13" s="113">
        <v>116</v>
      </c>
      <c r="H13" s="113">
        <v>80</v>
      </c>
      <c r="I13" s="113">
        <v>76</v>
      </c>
      <c r="J13" s="113">
        <v>81.3</v>
      </c>
      <c r="K13" s="114"/>
      <c r="L13" s="114"/>
      <c r="M13" s="114"/>
      <c r="N13" s="114"/>
      <c r="O13" s="114"/>
      <c r="P13" s="114"/>
      <c r="Q13" s="114"/>
      <c r="R13" s="114"/>
      <c r="S13" s="114"/>
      <c r="T13" s="118" t="s">
        <v>26</v>
      </c>
      <c r="U13" s="119"/>
    </row>
    <row r="14" spans="1:21" ht="15" customHeight="1" x14ac:dyDescent="0.15">
      <c r="B14" s="121">
        <v>4</v>
      </c>
      <c r="C14" s="105" t="s">
        <v>26</v>
      </c>
      <c r="D14" s="112" t="s">
        <v>26</v>
      </c>
      <c r="E14" s="112" t="s">
        <v>26</v>
      </c>
      <c r="F14" s="112" t="s">
        <v>26</v>
      </c>
      <c r="G14" s="123">
        <v>137</v>
      </c>
      <c r="H14" s="123">
        <v>137</v>
      </c>
      <c r="I14" s="123">
        <v>137</v>
      </c>
      <c r="J14" s="123">
        <v>155</v>
      </c>
      <c r="K14" s="124"/>
      <c r="L14" s="124"/>
      <c r="M14" s="124"/>
      <c r="N14" s="124"/>
      <c r="O14" s="124"/>
      <c r="P14" s="124"/>
      <c r="Q14" s="124"/>
      <c r="R14" s="124"/>
      <c r="S14" s="124"/>
      <c r="T14" s="125" t="s">
        <v>26</v>
      </c>
      <c r="U14" s="126"/>
    </row>
    <row r="15" spans="1:21" ht="24.75" customHeight="1" x14ac:dyDescent="0.3"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 t="s">
        <v>26</v>
      </c>
      <c r="R15" s="129" t="s">
        <v>26</v>
      </c>
      <c r="S15" s="129" t="s">
        <v>26</v>
      </c>
      <c r="T15" s="128"/>
      <c r="U15" s="130" t="s">
        <v>74</v>
      </c>
    </row>
    <row r="16" spans="1:21" ht="15" customHeight="1" x14ac:dyDescent="0.2">
      <c r="B16" s="135" t="s">
        <v>82</v>
      </c>
      <c r="C16" s="136"/>
      <c r="D16" s="133" t="s">
        <v>51</v>
      </c>
      <c r="E16" s="134"/>
      <c r="F16" s="134"/>
      <c r="G16" s="133" t="s">
        <v>52</v>
      </c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94"/>
      <c r="U16" s="95" t="s">
        <v>53</v>
      </c>
    </row>
    <row r="17" spans="2:21" ht="15" customHeight="1" x14ac:dyDescent="0.15">
      <c r="B17" s="137" t="s">
        <v>54</v>
      </c>
      <c r="C17" s="136"/>
      <c r="D17" s="97" t="s">
        <v>55</v>
      </c>
      <c r="E17" s="98" t="s">
        <v>56</v>
      </c>
      <c r="F17" s="99" t="s">
        <v>57</v>
      </c>
      <c r="G17" s="131">
        <v>42856</v>
      </c>
      <c r="H17" s="131">
        <v>42870</v>
      </c>
      <c r="I17" s="131">
        <v>42884</v>
      </c>
      <c r="J17" s="131">
        <v>42898</v>
      </c>
      <c r="K17" s="132"/>
      <c r="L17" s="132"/>
      <c r="M17" s="132"/>
      <c r="N17" s="132"/>
      <c r="O17" s="132"/>
      <c r="P17" s="132"/>
      <c r="Q17" s="132"/>
      <c r="R17" s="132"/>
      <c r="S17" s="132"/>
      <c r="T17" s="101" t="s">
        <v>58</v>
      </c>
      <c r="U17" s="102" t="s">
        <v>59</v>
      </c>
    </row>
    <row r="18" spans="2:21" ht="15" customHeight="1" x14ac:dyDescent="0.15">
      <c r="B18" s="104">
        <v>1</v>
      </c>
      <c r="C18" s="105" t="s">
        <v>83</v>
      </c>
      <c r="D18" s="106" t="s">
        <v>84</v>
      </c>
      <c r="E18" s="106" t="s">
        <v>85</v>
      </c>
      <c r="F18" s="106" t="s">
        <v>86</v>
      </c>
      <c r="G18" s="107">
        <v>0.14199999999999999</v>
      </c>
      <c r="H18" s="107">
        <v>0.17</v>
      </c>
      <c r="I18" s="107">
        <v>0.193</v>
      </c>
      <c r="J18" s="107">
        <v>0.13200000000000001</v>
      </c>
      <c r="K18" s="108"/>
      <c r="L18" s="108"/>
      <c r="M18" s="108"/>
      <c r="N18" s="108"/>
      <c r="O18" s="108"/>
      <c r="P18" s="108"/>
      <c r="Q18" s="108"/>
      <c r="R18" s="108"/>
      <c r="S18" s="108"/>
      <c r="T18" s="109" t="s">
        <v>26</v>
      </c>
      <c r="U18" s="110"/>
    </row>
    <row r="19" spans="2:21" ht="15" customHeight="1" x14ac:dyDescent="0.15">
      <c r="B19" s="111">
        <v>2</v>
      </c>
      <c r="C19" s="105" t="s">
        <v>87</v>
      </c>
      <c r="D19" s="112" t="s">
        <v>65</v>
      </c>
      <c r="E19" s="112" t="s">
        <v>66</v>
      </c>
      <c r="F19" s="112" t="s">
        <v>67</v>
      </c>
      <c r="G19" s="113">
        <v>24</v>
      </c>
      <c r="H19" s="113">
        <v>148</v>
      </c>
      <c r="I19" s="113">
        <v>171</v>
      </c>
      <c r="J19" s="113">
        <v>120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U19" s="110"/>
    </row>
    <row r="20" spans="2:21" ht="15" customHeight="1" x14ac:dyDescent="0.15">
      <c r="B20" s="116">
        <v>3</v>
      </c>
      <c r="C20" s="105" t="s">
        <v>76</v>
      </c>
      <c r="D20" s="106" t="s">
        <v>77</v>
      </c>
      <c r="E20" s="106" t="s">
        <v>78</v>
      </c>
      <c r="F20" s="106" t="s">
        <v>79</v>
      </c>
      <c r="G20" s="113">
        <v>116</v>
      </c>
      <c r="H20" s="113">
        <v>80</v>
      </c>
      <c r="I20" s="113">
        <v>76</v>
      </c>
      <c r="J20" s="113">
        <v>81.3</v>
      </c>
      <c r="K20" s="114"/>
      <c r="L20" s="114"/>
      <c r="M20" s="114"/>
      <c r="N20" s="114"/>
      <c r="O20" s="114"/>
      <c r="P20" s="114"/>
      <c r="Q20" s="114"/>
      <c r="R20" s="114"/>
      <c r="S20" s="114"/>
      <c r="T20" s="118" t="s">
        <v>26</v>
      </c>
      <c r="U20" s="119"/>
    </row>
    <row r="21" spans="2:21" ht="15" customHeight="1" x14ac:dyDescent="0.15">
      <c r="B21" s="121">
        <v>4</v>
      </c>
      <c r="C21" s="105" t="s">
        <v>88</v>
      </c>
      <c r="D21" s="112" t="s">
        <v>72</v>
      </c>
      <c r="E21" s="122">
        <v>42801</v>
      </c>
      <c r="F21" s="112" t="s">
        <v>73</v>
      </c>
      <c r="G21" s="123">
        <v>137</v>
      </c>
      <c r="H21" s="123">
        <v>137</v>
      </c>
      <c r="I21" s="123">
        <v>137</v>
      </c>
      <c r="J21" s="123">
        <v>155</v>
      </c>
      <c r="K21" s="124"/>
      <c r="L21" s="124"/>
      <c r="M21" s="124"/>
      <c r="N21" s="124"/>
      <c r="O21" s="124"/>
      <c r="P21" s="124"/>
      <c r="Q21" s="124"/>
      <c r="R21" s="124"/>
      <c r="S21" s="124"/>
      <c r="T21" s="125" t="s">
        <v>26</v>
      </c>
      <c r="U21" s="126"/>
    </row>
    <row r="22" spans="2:21" ht="25.5" customHeight="1" x14ac:dyDescent="0.3"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9" t="s">
        <v>26</v>
      </c>
      <c r="R22" s="129" t="s">
        <v>26</v>
      </c>
      <c r="S22" s="129" t="s">
        <v>26</v>
      </c>
      <c r="T22" s="128"/>
      <c r="U22" s="130" t="s">
        <v>74</v>
      </c>
    </row>
    <row r="23" spans="2:21" ht="15" customHeight="1" x14ac:dyDescent="0.2">
      <c r="B23" s="135" t="s">
        <v>89</v>
      </c>
      <c r="C23" s="136"/>
      <c r="D23" s="133" t="s">
        <v>51</v>
      </c>
      <c r="E23" s="134"/>
      <c r="F23" s="134"/>
      <c r="G23" s="133" t="s">
        <v>52</v>
      </c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94"/>
      <c r="U23" s="95" t="s">
        <v>53</v>
      </c>
    </row>
    <row r="24" spans="2:21" ht="15" customHeight="1" x14ac:dyDescent="0.15">
      <c r="B24" s="137" t="s">
        <v>54</v>
      </c>
      <c r="C24" s="136"/>
      <c r="D24" s="97" t="s">
        <v>55</v>
      </c>
      <c r="E24" s="98" t="s">
        <v>56</v>
      </c>
      <c r="F24" s="99" t="s">
        <v>57</v>
      </c>
      <c r="G24" s="131">
        <v>42856</v>
      </c>
      <c r="H24" s="131">
        <v>42870</v>
      </c>
      <c r="I24" s="131">
        <v>42884</v>
      </c>
      <c r="J24" s="131">
        <v>42898</v>
      </c>
      <c r="K24" s="132"/>
      <c r="L24" s="132"/>
      <c r="M24" s="132"/>
      <c r="N24" s="132"/>
      <c r="O24" s="132"/>
      <c r="P24" s="132"/>
      <c r="Q24" s="132"/>
      <c r="R24" s="132"/>
      <c r="S24" s="132"/>
      <c r="T24" s="101" t="s">
        <v>58</v>
      </c>
      <c r="U24" s="102" t="s">
        <v>59</v>
      </c>
    </row>
    <row r="25" spans="2:21" ht="29.25" customHeight="1" x14ac:dyDescent="0.15">
      <c r="B25" s="104">
        <v>1</v>
      </c>
      <c r="C25" s="105" t="s">
        <v>90</v>
      </c>
      <c r="D25" s="106" t="s">
        <v>91</v>
      </c>
      <c r="E25" s="106">
        <v>1</v>
      </c>
      <c r="F25" s="106">
        <v>0</v>
      </c>
      <c r="G25" s="107">
        <v>0.14199999999999999</v>
      </c>
      <c r="H25" s="107">
        <v>0.17</v>
      </c>
      <c r="I25" s="107">
        <v>0.193</v>
      </c>
      <c r="J25" s="107">
        <v>0.13200000000000001</v>
      </c>
      <c r="K25" s="108"/>
      <c r="L25" s="108"/>
      <c r="M25" s="108"/>
      <c r="N25" s="108"/>
      <c r="O25" s="108"/>
      <c r="P25" s="108"/>
      <c r="Q25" s="108"/>
      <c r="R25" s="108"/>
      <c r="S25" s="108"/>
      <c r="T25" s="109" t="s">
        <v>26</v>
      </c>
      <c r="U25" s="110"/>
    </row>
    <row r="26" spans="2:21" ht="37.5" customHeight="1" x14ac:dyDescent="0.15">
      <c r="B26" s="111">
        <v>2</v>
      </c>
      <c r="C26" s="105" t="s">
        <v>92</v>
      </c>
      <c r="D26" s="112">
        <v>0</v>
      </c>
      <c r="E26" s="122">
        <v>42737</v>
      </c>
      <c r="F26" s="112" t="s">
        <v>93</v>
      </c>
      <c r="G26" s="113">
        <v>24</v>
      </c>
      <c r="H26" s="113">
        <v>148</v>
      </c>
      <c r="I26" s="113">
        <v>171</v>
      </c>
      <c r="J26" s="113">
        <v>120</v>
      </c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U26" s="110"/>
    </row>
    <row r="27" spans="2:21" ht="15" customHeight="1" x14ac:dyDescent="0.15">
      <c r="B27" s="116">
        <v>3</v>
      </c>
      <c r="C27" s="105" t="s">
        <v>94</v>
      </c>
      <c r="D27" s="112" t="s">
        <v>95</v>
      </c>
      <c r="E27" s="112" t="s">
        <v>96</v>
      </c>
      <c r="F27" s="112" t="s">
        <v>97</v>
      </c>
      <c r="G27" s="113">
        <v>116</v>
      </c>
      <c r="H27" s="113">
        <v>80</v>
      </c>
      <c r="I27" s="113">
        <v>76</v>
      </c>
      <c r="J27" s="113">
        <v>81.3</v>
      </c>
      <c r="K27" s="114"/>
      <c r="L27" s="114"/>
      <c r="M27" s="114"/>
      <c r="N27" s="114"/>
      <c r="O27" s="114"/>
      <c r="P27" s="114"/>
      <c r="Q27" s="114"/>
      <c r="R27" s="114"/>
      <c r="S27" s="114"/>
      <c r="T27" s="118" t="s">
        <v>26</v>
      </c>
      <c r="U27" s="119"/>
    </row>
    <row r="28" spans="2:21" ht="15" customHeight="1" x14ac:dyDescent="0.15">
      <c r="B28" s="121">
        <v>4</v>
      </c>
      <c r="C28" s="105" t="s">
        <v>98</v>
      </c>
      <c r="D28" s="112" t="s">
        <v>72</v>
      </c>
      <c r="E28" s="122">
        <v>42801</v>
      </c>
      <c r="F28" s="112" t="s">
        <v>73</v>
      </c>
      <c r="G28" s="123">
        <v>137</v>
      </c>
      <c r="H28" s="123">
        <v>137</v>
      </c>
      <c r="I28" s="123">
        <v>137</v>
      </c>
      <c r="J28" s="123">
        <v>155</v>
      </c>
      <c r="K28" s="124"/>
      <c r="L28" s="124"/>
      <c r="M28" s="124"/>
      <c r="N28" s="124"/>
      <c r="O28" s="124"/>
      <c r="P28" s="124"/>
      <c r="Q28" s="124"/>
      <c r="R28" s="124"/>
      <c r="S28" s="124"/>
      <c r="T28" s="125" t="s">
        <v>26</v>
      </c>
      <c r="U28" s="126"/>
    </row>
    <row r="29" spans="2:21" ht="15" customHeight="1" x14ac:dyDescent="0.3"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9" t="s">
        <v>26</v>
      </c>
      <c r="R29" s="129" t="s">
        <v>26</v>
      </c>
      <c r="S29" s="129" t="s">
        <v>26</v>
      </c>
      <c r="T29" s="128"/>
      <c r="U29" s="130" t="s">
        <v>74</v>
      </c>
    </row>
    <row r="30" spans="2:21" ht="15" customHeight="1" x14ac:dyDescent="0.15"/>
    <row r="31" spans="2:21" ht="15" customHeight="1" x14ac:dyDescent="0.15"/>
    <row r="32" spans="2:21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</sheetData>
  <mergeCells count="16">
    <mergeCell ref="B17:C17"/>
    <mergeCell ref="B23:C23"/>
    <mergeCell ref="B24:C24"/>
    <mergeCell ref="D23:F23"/>
    <mergeCell ref="G23:S23"/>
    <mergeCell ref="D16:F16"/>
    <mergeCell ref="G16:S16"/>
    <mergeCell ref="B2:C2"/>
    <mergeCell ref="B3:C3"/>
    <mergeCell ref="D2:F2"/>
    <mergeCell ref="G2:S2"/>
    <mergeCell ref="B9:C9"/>
    <mergeCell ref="B10:C10"/>
    <mergeCell ref="D9:F9"/>
    <mergeCell ref="G9:S9"/>
    <mergeCell ref="B16:C16"/>
  </mergeCells>
  <conditionalFormatting sqref="G7:S7 G14:S14 G21:S21 G28:S28">
    <cfRule type="cellIs" dxfId="37" priority="1" operator="greaterThan">
      <formula>25</formula>
    </cfRule>
  </conditionalFormatting>
  <conditionalFormatting sqref="G4:S4 G11:S11 G18:S18 G25:S25">
    <cfRule type="cellIs" dxfId="36" priority="2" operator="greaterThan">
      <formula>0.1</formula>
    </cfRule>
  </conditionalFormatting>
  <conditionalFormatting sqref="G5:S5 G12:S12 G19:S19 G26:S26">
    <cfRule type="cellIs" dxfId="35" priority="3" operator="lessThan">
      <formula>24</formula>
    </cfRule>
  </conditionalFormatting>
  <conditionalFormatting sqref="T6:U6 T13:U13 T20:U20 T27:U27">
    <cfRule type="cellIs" dxfId="34" priority="4" operator="greaterThan">
      <formula>0.5</formula>
    </cfRule>
  </conditionalFormatting>
  <conditionalFormatting sqref="T4 T11 T18 T25">
    <cfRule type="cellIs" dxfId="33" priority="5" operator="greaterThan">
      <formula>0.15</formula>
    </cfRule>
  </conditionalFormatting>
  <conditionalFormatting sqref="G6:S6 G13:S13 G20:S20 G27:S27">
    <cfRule type="cellIs" dxfId="32" priority="6" operator="lessThan">
      <formula>25</formula>
    </cfRule>
  </conditionalFormatting>
  <conditionalFormatting sqref="G4:S4 G11:S11 G18:S18 G25:S25">
    <cfRule type="cellIs" dxfId="31" priority="7" operator="between">
      <formula>0.1</formula>
      <formula>0.05</formula>
    </cfRule>
  </conditionalFormatting>
  <conditionalFormatting sqref="T6:U6 T13:U13 T20:U20 T27:U27">
    <cfRule type="cellIs" dxfId="30" priority="8" operator="between">
      <formula>0.3</formula>
      <formula>0.4</formula>
    </cfRule>
  </conditionalFormatting>
  <conditionalFormatting sqref="G4:S4 G11:S11 G18:S18 G25:S25">
    <cfRule type="cellIs" dxfId="29" priority="9" operator="lessThan">
      <formula>0.05</formula>
    </cfRule>
  </conditionalFormatting>
  <conditionalFormatting sqref="G5:S5 G12:S12 G19:S19 G26:S26">
    <cfRule type="cellIs" dxfId="28" priority="10" operator="between">
      <formula>24</formula>
      <formula>48</formula>
    </cfRule>
  </conditionalFormatting>
  <conditionalFormatting sqref="T7 T14 T21 T28">
    <cfRule type="cellIs" dxfId="27" priority="11" operator="lessThan">
      <formula>15</formula>
    </cfRule>
  </conditionalFormatting>
  <conditionalFormatting sqref="T4 T11 T18 T25">
    <cfRule type="cellIs" dxfId="26" priority="12" operator="between">
      <formula>0.125</formula>
      <formula>0.15</formula>
    </cfRule>
  </conditionalFormatting>
  <conditionalFormatting sqref="T6:U6 T13:U13 T20:U20 T27:U27">
    <cfRule type="cellIs" dxfId="25" priority="13" operator="between">
      <formula>0.2</formula>
      <formula>0.3</formula>
    </cfRule>
  </conditionalFormatting>
  <conditionalFormatting sqref="G6:S6 G13:S13 G20:S20 G27:S27">
    <cfRule type="cellIs" dxfId="24" priority="14" operator="between">
      <formula>25</formula>
      <formula>50</formula>
    </cfRule>
  </conditionalFormatting>
  <conditionalFormatting sqref="G6:S6 G13:S13 G20:S20 G27:S27">
    <cfRule type="cellIs" dxfId="23" priority="15" operator="greaterThan">
      <formula>50</formula>
    </cfRule>
  </conditionalFormatting>
  <conditionalFormatting sqref="T6:U6 T13:U13 T20:U20 T27:U27">
    <cfRule type="cellIs" dxfId="22" priority="16" operator="lessThan">
      <formula>0.2</formula>
    </cfRule>
  </conditionalFormatting>
  <conditionalFormatting sqref="T4 T11 T18 T25">
    <cfRule type="cellIs" dxfId="21" priority="17" operator="between">
      <formula>0.08</formula>
      <formula>0.12</formula>
    </cfRule>
  </conditionalFormatting>
  <conditionalFormatting sqref="G5:S5 G12:S12 G19:S19 G26:S26">
    <cfRule type="cellIs" dxfId="20" priority="18" operator="greaterThan">
      <formula>48</formula>
    </cfRule>
  </conditionalFormatting>
  <conditionalFormatting sqref="T7 T14 T21 T28">
    <cfRule type="cellIs" dxfId="19" priority="19" operator="between">
      <formula>15</formula>
      <formula>25</formula>
    </cfRule>
  </conditionalFormatting>
  <conditionalFormatting sqref="T4 T11 T18 T25">
    <cfRule type="cellIs" dxfId="18" priority="20" operator="lessThan">
      <formula>0.08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DEMO - Individual KPI's</vt:lpstr>
      <vt:lpstr>DEMO - Weekly Team KPI's</vt:lpstr>
      <vt:lpstr>DEMO - Q-12 Survey Results</vt:lpstr>
      <vt:lpstr>DEMO - Monthly Team KPI's</vt:lpstr>
      <vt:lpstr>DEMO - Quartly Surveys</vt:lpstr>
      <vt:lpstr>Q4 Targets</vt:lpstr>
      <vt:lpstr>PLAN</vt:lpstr>
      <vt:lpstr>ACTUAL</vt:lpstr>
      <vt:lpstr>Q4 Ops Dash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krisalbertson@me.com</cp:lastModifiedBy>
  <dcterms:created xsi:type="dcterms:W3CDTF">2022-11-21T18:18:30Z</dcterms:created>
  <dcterms:modified xsi:type="dcterms:W3CDTF">2022-11-21T18:18:30Z</dcterms:modified>
</cp:coreProperties>
</file>